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65431" yWindow="65401" windowWidth="21645" windowHeight="12540" activeTab="0"/>
  </bookViews>
  <sheets>
    <sheet name="Instrucciones" sheetId="1" r:id="rId1"/>
    <sheet name="Datos de animales" sheetId="2" r:id="rId2"/>
    <sheet name="Costes" sheetId="3" r:id="rId3"/>
    <sheet name="Resultado analítico" sheetId="4" r:id="rId4"/>
  </sheets>
  <definedNames/>
  <calcPr fullCalcOnLoad="1"/>
</workbook>
</file>

<file path=xl/comments3.xml><?xml version="1.0" encoding="utf-8"?>
<comments xmlns="http://schemas.openxmlformats.org/spreadsheetml/2006/main">
  <authors>
    <author>sylvanus</author>
  </authors>
  <commentList>
    <comment ref="L15" authorId="0">
      <text>
        <r>
          <rPr>
            <b/>
            <sz val="8"/>
            <rFont val="Tahoma"/>
            <family val="0"/>
          </rPr>
          <t>José Manuel García:</t>
        </r>
        <r>
          <rPr>
            <sz val="8"/>
            <rFont val="Tahoma"/>
            <family val="0"/>
          </rPr>
          <t xml:space="preserve">
Introducir la suma de todos los meses en cada apartado, incluso para los meses incompletos, del trabajador/es que se ocupen directamente de la actividad de cebo. Las horas mensuales las que figuran en contrato de trabajo.</t>
        </r>
      </text>
    </comment>
    <comment ref="M32" authorId="0">
      <text>
        <r>
          <rPr>
            <b/>
            <sz val="8"/>
            <rFont val="Tahoma"/>
            <family val="0"/>
          </rPr>
          <t>José Manuel García:</t>
        </r>
        <r>
          <rPr>
            <sz val="8"/>
            <rFont val="Tahoma"/>
            <family val="0"/>
          </rPr>
          <t xml:space="preserve">
Introducir los costes durante los meses de cebo y el porcentaje que de esos costes ha de aplicarse al cebo.
Ejemplo una explotación con cria del ganado vacuno, cebo de vacuno y cebo de porcino; si cada actividad ocupara el mismo trabajo hablaríamos de un 33,3% en cada actividad (no suele ser lo habitual). De igual forma habrá determinados costes más ligados a una actividad que a otras.
</t>
        </r>
      </text>
    </comment>
  </commentList>
</comments>
</file>

<file path=xl/sharedStrings.xml><?xml version="1.0" encoding="utf-8"?>
<sst xmlns="http://schemas.openxmlformats.org/spreadsheetml/2006/main" count="144" uniqueCount="112">
  <si>
    <t>macho</t>
  </si>
  <si>
    <t>CROTAL</t>
  </si>
  <si>
    <t>SEXO</t>
  </si>
  <si>
    <t>F.NAC</t>
  </si>
  <si>
    <t>DATOS IDENTIFICATIVOS</t>
  </si>
  <si>
    <t xml:space="preserve">ENTRADA </t>
  </si>
  <si>
    <t>1º CONTROL</t>
  </si>
  <si>
    <t>2º CONTROL</t>
  </si>
  <si>
    <t>3º CONTROL</t>
  </si>
  <si>
    <t>4º CONTROL</t>
  </si>
  <si>
    <t>SALIDA</t>
  </si>
  <si>
    <t>CANALES</t>
  </si>
  <si>
    <t>PERIODO</t>
  </si>
  <si>
    <t>DIARIA</t>
  </si>
  <si>
    <t>Entrada</t>
  </si>
  <si>
    <t>Salida</t>
  </si>
  <si>
    <t>Rendimiento</t>
  </si>
  <si>
    <t>Canal</t>
  </si>
  <si>
    <t>CONTROLES DE PESOS (Kgs.)</t>
  </si>
  <si>
    <t>REPOSICIONES (Kgs.)</t>
  </si>
  <si>
    <t>EDAD (Meses)</t>
  </si>
  <si>
    <t>Pienso clase 1</t>
  </si>
  <si>
    <t>Pienso clase 2</t>
  </si>
  <si>
    <t>Pienso clase 3</t>
  </si>
  <si>
    <t>Agua</t>
  </si>
  <si>
    <t>Forrajes</t>
  </si>
  <si>
    <t>Minerales</t>
  </si>
  <si>
    <t>Días en cebadero</t>
  </si>
  <si>
    <t>Número de animales</t>
  </si>
  <si>
    <t>Precio</t>
  </si>
  <si>
    <t>Kgs/Litros</t>
  </si>
  <si>
    <t>Coste de adquisición</t>
  </si>
  <si>
    <t>Valoración inicio cebo</t>
  </si>
  <si>
    <t>Uds</t>
  </si>
  <si>
    <t>Coste/mes</t>
  </si>
  <si>
    <t>Totales</t>
  </si>
  <si>
    <t>Alquiler si lo hubiera</t>
  </si>
  <si>
    <t>Energía tanto luz, calefacción, gasoleo….</t>
  </si>
  <si>
    <t>Amortización instalaciones (cebadero)</t>
  </si>
  <si>
    <t xml:space="preserve">Mano de obra </t>
  </si>
  <si>
    <t>Nóminas empleados</t>
  </si>
  <si>
    <t>Total Devengado</t>
  </si>
  <si>
    <t>Total Aportaciones</t>
  </si>
  <si>
    <t>IRPF</t>
  </si>
  <si>
    <t>Líquido</t>
  </si>
  <si>
    <t xml:space="preserve">Horas mensuales </t>
  </si>
  <si>
    <t>TABLA 1</t>
  </si>
  <si>
    <t>TABLA 2</t>
  </si>
  <si>
    <t>TABLA 3</t>
  </si>
  <si>
    <t>TABLA 4</t>
  </si>
  <si>
    <t>Seguros sociales</t>
  </si>
  <si>
    <t>Meses</t>
  </si>
  <si>
    <t>Meses:</t>
  </si>
  <si>
    <t>* Horas reales de trabajo</t>
  </si>
  <si>
    <t xml:space="preserve">  en la actividad. </t>
  </si>
  <si>
    <t>TABLA 5</t>
  </si>
  <si>
    <t>Costes Indirectos</t>
  </si>
  <si>
    <t>Financieros</t>
  </si>
  <si>
    <t xml:space="preserve">Asesoría </t>
  </si>
  <si>
    <t>Publicidad</t>
  </si>
  <si>
    <t>Teléfono</t>
  </si>
  <si>
    <t>Otros</t>
  </si>
  <si>
    <t>% afectar</t>
  </si>
  <si>
    <t>Coste Laboral</t>
  </si>
  <si>
    <r>
      <t>Horas/mes</t>
    </r>
    <r>
      <rPr>
        <sz val="10"/>
        <color indexed="10"/>
        <rFont val="Arial"/>
        <family val="2"/>
      </rPr>
      <t>*</t>
    </r>
  </si>
  <si>
    <t>Costes Indirectos en los</t>
  </si>
  <si>
    <t>Medicamentos</t>
  </si>
  <si>
    <t>x</t>
  </si>
  <si>
    <t>Coste indirecto</t>
  </si>
  <si>
    <t>Combustibles</t>
  </si>
  <si>
    <t>Venta con pesaje en vivo individual</t>
  </si>
  <si>
    <t>Peso Kgs.</t>
  </si>
  <si>
    <t>Precio Kgs.</t>
  </si>
  <si>
    <t>Oreo</t>
  </si>
  <si>
    <t>Portes y otros</t>
  </si>
  <si>
    <t>Importe</t>
  </si>
  <si>
    <t>Kgs. a liquidar</t>
  </si>
  <si>
    <t>Gastos venta</t>
  </si>
  <si>
    <t xml:space="preserve">Importe </t>
  </si>
  <si>
    <t>Venta con pesaje en vivo total camión</t>
  </si>
  <si>
    <t>Ticket bascula</t>
  </si>
  <si>
    <t>(destarado)</t>
  </si>
  <si>
    <t>En vivo</t>
  </si>
  <si>
    <t>Venta con pesos de canales</t>
  </si>
  <si>
    <t>En canal</t>
  </si>
  <si>
    <t>Opción 2</t>
  </si>
  <si>
    <t>Opción 1</t>
  </si>
  <si>
    <t>Opción 3</t>
  </si>
  <si>
    <t>CONDICIONES DE VENTA</t>
  </si>
  <si>
    <t>Venta</t>
  </si>
  <si>
    <t>Actividad:</t>
  </si>
  <si>
    <t xml:space="preserve">Cebo de </t>
  </si>
  <si>
    <t>terneros durante</t>
  </si>
  <si>
    <t>días.</t>
  </si>
  <si>
    <t xml:space="preserve">Analisis de costes y beneficio </t>
  </si>
  <si>
    <t>Opción venta</t>
  </si>
  <si>
    <t>Ingresos Autoconsumo</t>
  </si>
  <si>
    <t>Subvenciones</t>
  </si>
  <si>
    <t>TOTAL INGRESOS</t>
  </si>
  <si>
    <t>COSTE ADQUISICIÓN</t>
  </si>
  <si>
    <t>COSTE PRODUCCIÓN</t>
  </si>
  <si>
    <t>Compras/valoración</t>
  </si>
  <si>
    <t>Alimentación</t>
  </si>
  <si>
    <t>Mano de obra</t>
  </si>
  <si>
    <t>Gastos generales</t>
  </si>
  <si>
    <t>Amortización</t>
  </si>
  <si>
    <t>COSTE COMERCIAL</t>
  </si>
  <si>
    <t>COSTE FINANCIERO</t>
  </si>
  <si>
    <t>Margen bruto</t>
  </si>
  <si>
    <t>Margen industrial</t>
  </si>
  <si>
    <t>Margen comercial</t>
  </si>
  <si>
    <t>Resultado previo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</si>
</sst>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0.000000000"/>
    <numFmt numFmtId="166" formatCode="0.00000000"/>
    <numFmt numFmtId="167" formatCode="0.0000000"/>
    <numFmt numFmtId="168" formatCode="0.000000"/>
    <numFmt numFmtId="169" formatCode="0.00000"/>
    <numFmt numFmtId="170" formatCode="0.0000"/>
    <numFmt numFmtId="171" formatCode="0.000"/>
    <numFmt numFmtId="172" formatCode="0.0"/>
    <numFmt numFmtId="173" formatCode="#,##0.0"/>
    <numFmt numFmtId="174" formatCode="_-* #,##0.0\ _€_-;\-* #,##0.0\ _€_-;_-* &quot;-&quot;??\ _€_-;_-@_-"/>
    <numFmt numFmtId="175" formatCode="_-* #,##0\ _€_-;\-* #,##0\ _€_-;_-* &quot;-&quot;??\ _€_-;_-@_-"/>
  </numFmts>
  <fonts count="19">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i/>
      <sz val="12"/>
      <name val="Arial"/>
      <family val="2"/>
    </font>
    <font>
      <i/>
      <sz val="10"/>
      <name val="Arial"/>
      <family val="2"/>
    </font>
    <font>
      <i/>
      <sz val="12"/>
      <color indexed="42"/>
      <name val="Arial"/>
      <family val="2"/>
    </font>
    <font>
      <sz val="8"/>
      <name val="Tahoma"/>
      <family val="0"/>
    </font>
    <font>
      <b/>
      <sz val="8"/>
      <name val="Tahoma"/>
      <family val="0"/>
    </font>
    <font>
      <sz val="10"/>
      <color indexed="10"/>
      <name val="Arial"/>
      <family val="2"/>
    </font>
    <font>
      <sz val="10"/>
      <color indexed="22"/>
      <name val="Arial"/>
      <family val="0"/>
    </font>
    <font>
      <sz val="10"/>
      <color indexed="23"/>
      <name val="Arial"/>
      <family val="0"/>
    </font>
    <font>
      <i/>
      <sz val="10"/>
      <color indexed="23"/>
      <name val="Arial"/>
      <family val="0"/>
    </font>
    <font>
      <i/>
      <sz val="8"/>
      <name val="Arial"/>
      <family val="0"/>
    </font>
    <font>
      <b/>
      <i/>
      <sz val="10"/>
      <name val="Arial"/>
      <family val="0"/>
    </font>
    <font>
      <b/>
      <sz val="12"/>
      <name val="Arial"/>
      <family val="0"/>
    </font>
    <font>
      <sz val="10"/>
      <color indexed="8"/>
      <name val="Arial"/>
      <family val="0"/>
    </font>
    <font>
      <b/>
      <sz val="8"/>
      <name val="Arial"/>
      <family val="2"/>
    </font>
  </fonts>
  <fills count="19">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14"/>
        <bgColor indexed="64"/>
      </patternFill>
    </fill>
    <fill>
      <patternFill patternType="solid">
        <fgColor indexed="47"/>
        <bgColor indexed="64"/>
      </patternFill>
    </fill>
    <fill>
      <patternFill patternType="solid">
        <fgColor indexed="51"/>
        <bgColor indexed="64"/>
      </patternFill>
    </fill>
    <fill>
      <patternFill patternType="solid">
        <fgColor indexed="8"/>
        <bgColor indexed="64"/>
      </patternFill>
    </fill>
    <fill>
      <patternFill patternType="solid">
        <fgColor indexed="23"/>
        <bgColor indexed="64"/>
      </patternFill>
    </fill>
    <fill>
      <patternFill patternType="solid">
        <fgColor indexed="13"/>
        <bgColor indexed="64"/>
      </patternFill>
    </fill>
    <fill>
      <patternFill patternType="solid">
        <fgColor indexed="40"/>
        <bgColor indexed="64"/>
      </patternFill>
    </fill>
    <fill>
      <patternFill patternType="solid">
        <fgColor indexed="44"/>
        <bgColor indexed="64"/>
      </patternFill>
    </fill>
    <fill>
      <patternFill patternType="solid">
        <fgColor indexed="57"/>
        <bgColor indexed="64"/>
      </patternFill>
    </fill>
    <fill>
      <patternFill patternType="solid">
        <fgColor indexed="15"/>
        <bgColor indexed="64"/>
      </patternFill>
    </fill>
  </fills>
  <borders count="57">
    <border>
      <left/>
      <right/>
      <top/>
      <bottom/>
      <diagonal/>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color indexed="63"/>
      </bottom>
    </border>
    <border>
      <left style="medium"/>
      <right style="thin"/>
      <top>
        <color indexed="63"/>
      </top>
      <bottom style="double"/>
    </border>
    <border>
      <left>
        <color indexed="63"/>
      </left>
      <right>
        <color indexed="63"/>
      </right>
      <top>
        <color indexed="63"/>
      </top>
      <bottom style="double"/>
    </border>
    <border>
      <left style="thin"/>
      <right style="thin"/>
      <top>
        <color indexed="63"/>
      </top>
      <bottom style="double"/>
    </border>
    <border>
      <left>
        <color indexed="63"/>
      </left>
      <right style="thin"/>
      <top style="thin"/>
      <bottom style="double"/>
    </border>
    <border>
      <left>
        <color indexed="63"/>
      </left>
      <right style="medium"/>
      <top>
        <color indexed="63"/>
      </top>
      <bottom style="double"/>
    </border>
    <border>
      <left style="thin"/>
      <right style="medium"/>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medium"/>
    </border>
    <border>
      <left>
        <color indexed="63"/>
      </left>
      <right>
        <color indexed="63"/>
      </right>
      <top style="thin"/>
      <bottom style="double"/>
    </border>
    <border>
      <left style="medium"/>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double"/>
    </border>
    <border>
      <left style="thin"/>
      <right>
        <color indexed="63"/>
      </right>
      <top>
        <color indexed="63"/>
      </top>
      <bottom style="double"/>
    </border>
    <border>
      <left>
        <color indexed="63"/>
      </left>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color indexed="63"/>
      </right>
      <top>
        <color indexed="63"/>
      </top>
      <bottom style="medium"/>
    </border>
    <border>
      <left style="medium"/>
      <right style="thin"/>
      <top style="medium"/>
      <bottom style="thin"/>
    </border>
    <border>
      <left>
        <color indexed="63"/>
      </left>
      <right style="medium"/>
      <top>
        <color indexed="63"/>
      </top>
      <bottom style="medium"/>
    </border>
    <border>
      <left>
        <color indexed="63"/>
      </left>
      <right style="medium"/>
      <top style="thin"/>
      <bottom style="thin"/>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medium"/>
      <top style="medium"/>
      <bottom style="medium"/>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9">
    <xf numFmtId="0" fontId="0" fillId="0" borderId="0" xfId="0" applyAlignment="1">
      <alignment/>
    </xf>
    <xf numFmtId="0" fontId="0" fillId="2" borderId="0" xfId="0" applyFill="1" applyAlignment="1">
      <alignment/>
    </xf>
    <xf numFmtId="0" fontId="0" fillId="2" borderId="0" xfId="0" applyFill="1" applyAlignment="1">
      <alignment horizontal="center"/>
    </xf>
    <xf numFmtId="172" fontId="0" fillId="3" borderId="1" xfId="0" applyNumberFormat="1" applyFill="1" applyBorder="1" applyAlignment="1">
      <alignment horizontal="center"/>
    </xf>
    <xf numFmtId="172" fontId="0" fillId="3" borderId="2" xfId="0" applyNumberFormat="1" applyFill="1" applyBorder="1" applyAlignment="1">
      <alignment horizontal="center"/>
    </xf>
    <xf numFmtId="172" fontId="0" fillId="3" borderId="3" xfId="0" applyNumberFormat="1" applyFill="1" applyBorder="1" applyAlignment="1">
      <alignment horizontal="center"/>
    </xf>
    <xf numFmtId="172" fontId="0" fillId="3" borderId="4" xfId="0" applyNumberFormat="1" applyFill="1" applyBorder="1" applyAlignment="1">
      <alignment horizontal="center"/>
    </xf>
    <xf numFmtId="172" fontId="0" fillId="3" borderId="5" xfId="0" applyNumberFormat="1" applyFill="1" applyBorder="1" applyAlignment="1">
      <alignment horizontal="center"/>
    </xf>
    <xf numFmtId="172" fontId="0" fillId="3" borderId="6" xfId="0" applyNumberFormat="1" applyFill="1" applyBorder="1" applyAlignment="1">
      <alignment horizontal="center"/>
    </xf>
    <xf numFmtId="3" fontId="0" fillId="4" borderId="7" xfId="0" applyNumberFormat="1" applyFill="1" applyBorder="1" applyAlignment="1">
      <alignment horizontal="center"/>
    </xf>
    <xf numFmtId="2" fontId="0" fillId="4" borderId="1" xfId="0" applyNumberFormat="1" applyFill="1" applyBorder="1" applyAlignment="1">
      <alignment horizontal="center"/>
    </xf>
    <xf numFmtId="172" fontId="0" fillId="4" borderId="2" xfId="0" applyNumberFormat="1" applyFill="1" applyBorder="1" applyAlignment="1">
      <alignment horizontal="center"/>
    </xf>
    <xf numFmtId="3" fontId="0" fillId="4" borderId="8" xfId="0" applyNumberFormat="1" applyFill="1" applyBorder="1" applyAlignment="1">
      <alignment horizontal="center"/>
    </xf>
    <xf numFmtId="2" fontId="0" fillId="4" borderId="3" xfId="0" applyNumberFormat="1" applyFill="1" applyBorder="1" applyAlignment="1">
      <alignment horizontal="center"/>
    </xf>
    <xf numFmtId="172" fontId="0" fillId="4" borderId="4" xfId="0" applyNumberFormat="1" applyFill="1" applyBorder="1" applyAlignment="1">
      <alignment horizontal="center"/>
    </xf>
    <xf numFmtId="3" fontId="0" fillId="4" borderId="9" xfId="0" applyNumberFormat="1" applyFill="1" applyBorder="1" applyAlignment="1">
      <alignment horizontal="center"/>
    </xf>
    <xf numFmtId="2" fontId="0" fillId="4" borderId="5" xfId="0" applyNumberFormat="1" applyFill="1" applyBorder="1" applyAlignment="1">
      <alignment horizontal="center"/>
    </xf>
    <xf numFmtId="172" fontId="0" fillId="4" borderId="6" xfId="0" applyNumberFormat="1" applyFill="1" applyBorder="1" applyAlignment="1">
      <alignment horizontal="center"/>
    </xf>
    <xf numFmtId="0" fontId="3" fillId="5" borderId="10" xfId="0" applyFont="1" applyFill="1" applyBorder="1" applyAlignment="1">
      <alignment horizontal="center"/>
    </xf>
    <xf numFmtId="0" fontId="5" fillId="3" borderId="11" xfId="0" applyFont="1" applyFill="1" applyBorder="1" applyAlignment="1">
      <alignment horizontal="center"/>
    </xf>
    <xf numFmtId="0" fontId="5" fillId="3" borderId="0" xfId="0" applyFont="1" applyFill="1" applyBorder="1" applyAlignment="1">
      <alignment horizontal="center"/>
    </xf>
    <xf numFmtId="0" fontId="5" fillId="3" borderId="12" xfId="0" applyFont="1" applyFill="1" applyBorder="1" applyAlignment="1">
      <alignment horizontal="center"/>
    </xf>
    <xf numFmtId="0" fontId="5" fillId="6" borderId="13" xfId="0" applyFont="1" applyFill="1" applyBorder="1" applyAlignment="1">
      <alignment horizontal="center"/>
    </xf>
    <xf numFmtId="0" fontId="5" fillId="6" borderId="14" xfId="0" applyFont="1" applyFill="1" applyBorder="1" applyAlignment="1">
      <alignment horizontal="center"/>
    </xf>
    <xf numFmtId="0" fontId="5" fillId="6" borderId="1" xfId="0" applyFont="1" applyFill="1" applyBorder="1" applyAlignment="1">
      <alignment horizontal="center"/>
    </xf>
    <xf numFmtId="2" fontId="5" fillId="6" borderId="15" xfId="0" applyNumberFormat="1" applyFont="1" applyFill="1" applyBorder="1" applyAlignment="1">
      <alignment horizontal="center"/>
    </xf>
    <xf numFmtId="4" fontId="5" fillId="4" borderId="11" xfId="0" applyNumberFormat="1" applyFont="1" applyFill="1" applyBorder="1" applyAlignment="1">
      <alignment horizontal="center"/>
    </xf>
    <xf numFmtId="0" fontId="5" fillId="4" borderId="0" xfId="0" applyFont="1" applyFill="1" applyBorder="1" applyAlignment="1">
      <alignment horizontal="center"/>
    </xf>
    <xf numFmtId="0" fontId="5" fillId="4" borderId="16" xfId="0" applyFont="1" applyFill="1" applyBorder="1" applyAlignment="1">
      <alignment horizontal="center"/>
    </xf>
    <xf numFmtId="0" fontId="6" fillId="2" borderId="0" xfId="0" applyFont="1" applyFill="1" applyAlignment="1">
      <alignment/>
    </xf>
    <xf numFmtId="0" fontId="5" fillId="3" borderId="17" xfId="0" applyFont="1" applyFill="1" applyBorder="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5" fillId="3" borderId="21" xfId="0" applyFont="1" applyFill="1" applyBorder="1" applyAlignment="1">
      <alignment horizontal="center"/>
    </xf>
    <xf numFmtId="4" fontId="5" fillId="4" borderId="17" xfId="0" applyNumberFormat="1" applyFont="1" applyFill="1" applyBorder="1" applyAlignment="1">
      <alignment horizontal="center"/>
    </xf>
    <xf numFmtId="1" fontId="7" fillId="4" borderId="18" xfId="0" applyNumberFormat="1" applyFont="1" applyFill="1" applyBorder="1" applyAlignment="1">
      <alignment horizontal="center"/>
    </xf>
    <xf numFmtId="0" fontId="5" fillId="4" borderId="22" xfId="0" applyFont="1" applyFill="1" applyBorder="1" applyAlignment="1">
      <alignment horizontal="center"/>
    </xf>
    <xf numFmtId="4" fontId="0" fillId="2" borderId="0" xfId="0" applyNumberFormat="1" applyFill="1" applyAlignment="1">
      <alignment horizontal="right"/>
    </xf>
    <xf numFmtId="0" fontId="0" fillId="7" borderId="0" xfId="0" applyFill="1" applyAlignment="1">
      <alignment/>
    </xf>
    <xf numFmtId="4" fontId="0" fillId="7" borderId="0" xfId="0" applyNumberFormat="1" applyFill="1" applyAlignment="1">
      <alignment horizontal="right"/>
    </xf>
    <xf numFmtId="0" fontId="0" fillId="7" borderId="23" xfId="0" applyFill="1" applyBorder="1" applyAlignment="1">
      <alignment/>
    </xf>
    <xf numFmtId="1" fontId="0" fillId="7" borderId="23" xfId="0" applyNumberFormat="1" applyFill="1" applyBorder="1" applyAlignment="1">
      <alignment/>
    </xf>
    <xf numFmtId="0" fontId="0" fillId="7" borderId="18" xfId="0" applyFill="1" applyBorder="1" applyAlignment="1">
      <alignment/>
    </xf>
    <xf numFmtId="0" fontId="0" fillId="7" borderId="10" xfId="0" applyFill="1" applyBorder="1" applyAlignment="1">
      <alignment/>
    </xf>
    <xf numFmtId="0" fontId="0" fillId="7" borderId="7" xfId="0" applyFill="1" applyBorder="1" applyAlignment="1">
      <alignment/>
    </xf>
    <xf numFmtId="0" fontId="0" fillId="7" borderId="24" xfId="0" applyFill="1" applyBorder="1" applyAlignment="1">
      <alignment horizontal="center"/>
    </xf>
    <xf numFmtId="4" fontId="0" fillId="7" borderId="24" xfId="0" applyNumberFormat="1" applyFill="1" applyBorder="1" applyAlignment="1">
      <alignment horizontal="right"/>
    </xf>
    <xf numFmtId="0" fontId="0" fillId="7" borderId="25" xfId="0" applyFill="1" applyBorder="1" applyAlignment="1">
      <alignment horizontal="center"/>
    </xf>
    <xf numFmtId="4" fontId="0" fillId="7" borderId="26" xfId="0" applyNumberFormat="1" applyFill="1" applyBorder="1" applyAlignment="1">
      <alignment horizontal="right"/>
    </xf>
    <xf numFmtId="4" fontId="0" fillId="7" borderId="13" xfId="0" applyNumberFormat="1" applyFill="1" applyBorder="1" applyAlignment="1">
      <alignment horizontal="right"/>
    </xf>
    <xf numFmtId="0" fontId="0" fillId="7" borderId="0" xfId="0" applyFill="1" applyAlignment="1">
      <alignment horizontal="center"/>
    </xf>
    <xf numFmtId="0" fontId="0" fillId="7" borderId="27" xfId="0" applyFill="1" applyBorder="1" applyAlignment="1">
      <alignment horizontal="center"/>
    </xf>
    <xf numFmtId="0" fontId="0" fillId="7" borderId="28" xfId="0" applyFill="1" applyBorder="1" applyAlignment="1">
      <alignment horizontal="center"/>
    </xf>
    <xf numFmtId="4" fontId="0" fillId="7" borderId="3" xfId="0" applyNumberFormat="1" applyFill="1" applyBorder="1" applyAlignment="1">
      <alignment horizontal="right"/>
    </xf>
    <xf numFmtId="0" fontId="0" fillId="7" borderId="29" xfId="0" applyFill="1" applyBorder="1" applyAlignment="1">
      <alignment/>
    </xf>
    <xf numFmtId="0" fontId="0" fillId="7" borderId="0" xfId="0" applyFill="1" applyBorder="1" applyAlignment="1">
      <alignment horizontal="center"/>
    </xf>
    <xf numFmtId="4" fontId="0" fillId="7" borderId="12" xfId="0" applyNumberFormat="1" applyFill="1" applyBorder="1" applyAlignment="1">
      <alignment horizontal="right"/>
    </xf>
    <xf numFmtId="0" fontId="0" fillId="7" borderId="15" xfId="0" applyFill="1" applyBorder="1" applyAlignment="1">
      <alignment/>
    </xf>
    <xf numFmtId="4" fontId="0" fillId="7" borderId="1" xfId="0" applyNumberFormat="1" applyFill="1" applyBorder="1" applyAlignment="1">
      <alignment horizontal="right"/>
    </xf>
    <xf numFmtId="0" fontId="0" fillId="7" borderId="30" xfId="0" applyFill="1" applyBorder="1" applyAlignment="1">
      <alignment/>
    </xf>
    <xf numFmtId="0" fontId="0" fillId="7" borderId="3" xfId="0" applyFill="1" applyBorder="1" applyAlignment="1">
      <alignment horizontal="center"/>
    </xf>
    <xf numFmtId="4" fontId="0" fillId="7" borderId="27" xfId="0" applyNumberFormat="1" applyFill="1" applyBorder="1" applyAlignment="1">
      <alignment horizontal="right"/>
    </xf>
    <xf numFmtId="0" fontId="0" fillId="7" borderId="24" xfId="0" applyFill="1" applyBorder="1" applyAlignment="1">
      <alignment horizontal="right"/>
    </xf>
    <xf numFmtId="0" fontId="10" fillId="7" borderId="0" xfId="0" applyFont="1" applyFill="1" applyAlignment="1">
      <alignment/>
    </xf>
    <xf numFmtId="0" fontId="0" fillId="7" borderId="28" xfId="0" applyFill="1" applyBorder="1" applyAlignment="1">
      <alignment/>
    </xf>
    <xf numFmtId="4" fontId="0" fillId="7" borderId="25" xfId="0" applyNumberFormat="1" applyFill="1" applyBorder="1" applyAlignment="1">
      <alignment horizontal="right"/>
    </xf>
    <xf numFmtId="0" fontId="0" fillId="7" borderId="0" xfId="0" applyFont="1" applyFill="1" applyAlignment="1">
      <alignment/>
    </xf>
    <xf numFmtId="0" fontId="0" fillId="7" borderId="0" xfId="0" applyFill="1" applyBorder="1" applyAlignment="1">
      <alignment/>
    </xf>
    <xf numFmtId="0" fontId="11" fillId="7" borderId="0" xfId="0" applyFont="1" applyFill="1" applyAlignment="1">
      <alignment/>
    </xf>
    <xf numFmtId="4" fontId="11" fillId="7" borderId="0" xfId="0" applyNumberFormat="1" applyFont="1" applyFill="1" applyAlignment="1">
      <alignment/>
    </xf>
    <xf numFmtId="0" fontId="0" fillId="8" borderId="29" xfId="0" applyFill="1" applyBorder="1" applyAlignment="1">
      <alignment/>
    </xf>
    <xf numFmtId="4" fontId="0" fillId="8" borderId="25" xfId="0" applyNumberFormat="1" applyFill="1" applyBorder="1" applyAlignment="1">
      <alignment/>
    </xf>
    <xf numFmtId="0" fontId="0" fillId="8" borderId="1" xfId="0" applyFill="1" applyBorder="1" applyAlignment="1">
      <alignment/>
    </xf>
    <xf numFmtId="4" fontId="0" fillId="8" borderId="1" xfId="0" applyNumberFormat="1" applyFill="1" applyBorder="1" applyAlignment="1">
      <alignment/>
    </xf>
    <xf numFmtId="0" fontId="0" fillId="8" borderId="25" xfId="0" applyFill="1" applyBorder="1" applyAlignment="1">
      <alignment/>
    </xf>
    <xf numFmtId="0" fontId="0" fillId="9" borderId="31" xfId="0" applyFill="1" applyBorder="1" applyAlignment="1">
      <alignment/>
    </xf>
    <xf numFmtId="4" fontId="0" fillId="9" borderId="0" xfId="0" applyNumberFormat="1" applyFill="1" applyBorder="1" applyAlignment="1">
      <alignment horizontal="center"/>
    </xf>
    <xf numFmtId="0" fontId="0" fillId="9" borderId="32" xfId="0" applyFill="1" applyBorder="1" applyAlignment="1">
      <alignment/>
    </xf>
    <xf numFmtId="0" fontId="0" fillId="10" borderId="33" xfId="0" applyFill="1" applyBorder="1" applyAlignment="1">
      <alignment/>
    </xf>
    <xf numFmtId="0" fontId="0" fillId="10" borderId="15" xfId="0" applyFill="1" applyBorder="1" applyAlignment="1">
      <alignment horizontal="center"/>
    </xf>
    <xf numFmtId="0" fontId="0" fillId="10" borderId="2" xfId="0" applyFill="1" applyBorder="1" applyAlignment="1">
      <alignment horizontal="center"/>
    </xf>
    <xf numFmtId="0" fontId="0" fillId="10" borderId="34" xfId="0" applyFill="1" applyBorder="1" applyAlignment="1">
      <alignment/>
    </xf>
    <xf numFmtId="0" fontId="0" fillId="10" borderId="11" xfId="0" applyFill="1" applyBorder="1" applyAlignment="1">
      <alignment/>
    </xf>
    <xf numFmtId="0" fontId="0" fillId="10" borderId="35" xfId="0" applyFill="1" applyBorder="1" applyAlignment="1">
      <alignment/>
    </xf>
    <xf numFmtId="0" fontId="3" fillId="11" borderId="36" xfId="0" applyFont="1" applyFill="1" applyBorder="1" applyAlignment="1">
      <alignment/>
    </xf>
    <xf numFmtId="0" fontId="3" fillId="11" borderId="36" xfId="0" applyFont="1" applyFill="1" applyBorder="1" applyAlignment="1">
      <alignment horizontal="center"/>
    </xf>
    <xf numFmtId="0" fontId="0" fillId="12" borderId="0" xfId="0" applyFill="1" applyAlignment="1">
      <alignment/>
    </xf>
    <xf numFmtId="0" fontId="0" fillId="13" borderId="0" xfId="0" applyFill="1" applyAlignment="1">
      <alignment/>
    </xf>
    <xf numFmtId="4" fontId="0" fillId="13" borderId="0" xfId="0" applyNumberFormat="1" applyFill="1" applyAlignment="1">
      <alignment horizontal="right"/>
    </xf>
    <xf numFmtId="0" fontId="0" fillId="2" borderId="25"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14" xfId="0" applyFill="1" applyBorder="1" applyAlignment="1" applyProtection="1">
      <alignment horizontal="center"/>
      <protection locked="0"/>
    </xf>
    <xf numFmtId="4" fontId="0" fillId="2" borderId="3" xfId="0" applyNumberFormat="1" applyFill="1" applyBorder="1" applyAlignment="1" applyProtection="1">
      <alignment horizontal="right"/>
      <protection locked="0"/>
    </xf>
    <xf numFmtId="3" fontId="0" fillId="2" borderId="12" xfId="0" applyNumberFormat="1" applyFill="1" applyBorder="1" applyAlignment="1" applyProtection="1">
      <alignment horizontal="center"/>
      <protection locked="0"/>
    </xf>
    <xf numFmtId="3" fontId="0" fillId="2" borderId="1" xfId="0" applyNumberFormat="1" applyFill="1" applyBorder="1" applyAlignment="1" applyProtection="1">
      <alignment horizontal="center"/>
      <protection locked="0"/>
    </xf>
    <xf numFmtId="170" fontId="0" fillId="2" borderId="12" xfId="0" applyNumberFormat="1" applyFill="1" applyBorder="1" applyAlignment="1" applyProtection="1">
      <alignment horizontal="center"/>
      <protection locked="0"/>
    </xf>
    <xf numFmtId="170" fontId="0" fillId="2" borderId="1" xfId="0" applyNumberForma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37" xfId="0" applyFill="1" applyBorder="1" applyAlignment="1" applyProtection="1">
      <alignment/>
      <protection locked="0"/>
    </xf>
    <xf numFmtId="4" fontId="0" fillId="2" borderId="25" xfId="0" applyNumberFormat="1" applyFill="1" applyBorder="1" applyAlignment="1" applyProtection="1">
      <alignment/>
      <protection locked="0"/>
    </xf>
    <xf numFmtId="3" fontId="0" fillId="2" borderId="1" xfId="0" applyNumberFormat="1" applyFill="1" applyBorder="1" applyAlignment="1" applyProtection="1">
      <alignment/>
      <protection locked="0"/>
    </xf>
    <xf numFmtId="4" fontId="0" fillId="2" borderId="12" xfId="0" applyNumberFormat="1" applyFill="1" applyBorder="1" applyAlignment="1" applyProtection="1">
      <alignment/>
      <protection locked="0"/>
    </xf>
    <xf numFmtId="4" fontId="0" fillId="2" borderId="38" xfId="0" applyNumberFormat="1" applyFill="1" applyBorder="1" applyAlignment="1" applyProtection="1">
      <alignment/>
      <protection locked="0"/>
    </xf>
    <xf numFmtId="9" fontId="0" fillId="2" borderId="16" xfId="0" applyNumberFormat="1" applyFill="1" applyBorder="1" applyAlignment="1" applyProtection="1">
      <alignment horizontal="center"/>
      <protection locked="0"/>
    </xf>
    <xf numFmtId="9" fontId="0" fillId="2" borderId="39" xfId="0" applyNumberFormat="1" applyFill="1" applyBorder="1" applyAlignment="1" applyProtection="1">
      <alignment horizontal="center"/>
      <protection locked="0"/>
    </xf>
    <xf numFmtId="0" fontId="0" fillId="2" borderId="7" xfId="0" applyFill="1" applyBorder="1" applyAlignment="1" applyProtection="1">
      <alignment horizontal="center"/>
      <protection locked="0"/>
    </xf>
    <xf numFmtId="49" fontId="0" fillId="2" borderId="1" xfId="0" applyNumberFormat="1" applyFill="1" applyBorder="1" applyAlignment="1" applyProtection="1">
      <alignment horizontal="center"/>
      <protection locked="0"/>
    </xf>
    <xf numFmtId="14" fontId="0" fillId="2" borderId="1" xfId="0" applyNumberFormat="1" applyFill="1" applyBorder="1" applyAlignment="1" applyProtection="1">
      <alignment horizontal="center"/>
      <protection locked="0"/>
    </xf>
    <xf numFmtId="0" fontId="0" fillId="2" borderId="8" xfId="0"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0" fontId="0" fillId="2" borderId="9" xfId="0" applyFill="1" applyBorder="1" applyAlignment="1" applyProtection="1">
      <alignment horizontal="center"/>
      <protection locked="0"/>
    </xf>
    <xf numFmtId="49" fontId="0" fillId="2" borderId="5" xfId="0" applyNumberFormat="1" applyFill="1" applyBorder="1" applyAlignment="1" applyProtection="1">
      <alignment horizontal="center"/>
      <protection locked="0"/>
    </xf>
    <xf numFmtId="14" fontId="0" fillId="2" borderId="5" xfId="0" applyNumberFormat="1" applyFill="1" applyBorder="1" applyAlignment="1" applyProtection="1">
      <alignment horizontal="center"/>
      <protection locked="0"/>
    </xf>
    <xf numFmtId="14" fontId="5" fillId="2" borderId="40" xfId="0" applyNumberFormat="1" applyFont="1" applyFill="1" applyBorder="1" applyAlignment="1" applyProtection="1">
      <alignment horizontal="center"/>
      <protection locked="0"/>
    </xf>
    <xf numFmtId="14" fontId="5" fillId="2" borderId="18" xfId="0" applyNumberFormat="1" applyFont="1" applyFill="1" applyBorder="1" applyAlignment="1" applyProtection="1">
      <alignment horizontal="center"/>
      <protection locked="0"/>
    </xf>
    <xf numFmtId="14" fontId="5" fillId="2" borderId="19" xfId="0" applyNumberFormat="1" applyFont="1" applyFill="1" applyBorder="1" applyAlignment="1" applyProtection="1">
      <alignment horizontal="center"/>
      <protection locked="0"/>
    </xf>
    <xf numFmtId="14" fontId="5" fillId="2" borderId="41" xfId="0" applyNumberFormat="1" applyFont="1" applyFill="1" applyBorder="1" applyAlignment="1" applyProtection="1">
      <alignment horizontal="center"/>
      <protection locked="0"/>
    </xf>
    <xf numFmtId="0" fontId="0" fillId="2" borderId="13" xfId="0" applyFill="1" applyBorder="1" applyAlignment="1" applyProtection="1">
      <alignment horizontal="center"/>
      <protection locked="0"/>
    </xf>
    <xf numFmtId="3" fontId="0" fillId="2" borderId="15" xfId="0" applyNumberForma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30" xfId="0" applyNumberFormat="1" applyFill="1" applyBorder="1" applyAlignment="1" applyProtection="1">
      <alignment horizontal="center"/>
      <protection locked="0"/>
    </xf>
    <xf numFmtId="0" fontId="0" fillId="2" borderId="42" xfId="0" applyFill="1" applyBorder="1" applyAlignment="1" applyProtection="1">
      <alignment horizontal="center"/>
      <protection locked="0"/>
    </xf>
    <xf numFmtId="0" fontId="0" fillId="2" borderId="5" xfId="0" applyFill="1" applyBorder="1" applyAlignment="1" applyProtection="1">
      <alignment horizontal="center"/>
      <protection locked="0"/>
    </xf>
    <xf numFmtId="3" fontId="0" fillId="2" borderId="43" xfId="0" applyNumberFormat="1" applyFill="1" applyBorder="1" applyAlignment="1" applyProtection="1">
      <alignment horizontal="center"/>
      <protection locked="0"/>
    </xf>
    <xf numFmtId="0" fontId="3" fillId="14" borderId="44" xfId="0" applyFont="1" applyFill="1" applyBorder="1" applyAlignment="1">
      <alignment horizontal="left"/>
    </xf>
    <xf numFmtId="0" fontId="0" fillId="3" borderId="29" xfId="0" applyFill="1" applyBorder="1" applyAlignment="1">
      <alignment horizontal="center"/>
    </xf>
    <xf numFmtId="0" fontId="0" fillId="3" borderId="0" xfId="0" applyFill="1" applyBorder="1" applyAlignment="1">
      <alignment horizontal="center"/>
    </xf>
    <xf numFmtId="0" fontId="0" fillId="3" borderId="26" xfId="0" applyFill="1" applyBorder="1" applyAlignment="1">
      <alignment/>
    </xf>
    <xf numFmtId="0" fontId="0" fillId="3" borderId="14" xfId="0" applyFill="1" applyBorder="1" applyAlignment="1">
      <alignment horizontal="center"/>
    </xf>
    <xf numFmtId="0" fontId="0" fillId="3" borderId="13" xfId="0" applyFill="1" applyBorder="1" applyAlignment="1">
      <alignment/>
    </xf>
    <xf numFmtId="0" fontId="0" fillId="3" borderId="30" xfId="0" applyFill="1" applyBorder="1" applyAlignment="1">
      <alignment/>
    </xf>
    <xf numFmtId="0" fontId="0" fillId="3" borderId="28" xfId="0" applyFill="1" applyBorder="1" applyAlignment="1">
      <alignment/>
    </xf>
    <xf numFmtId="4" fontId="0" fillId="3" borderId="27" xfId="17" applyNumberFormat="1" applyFill="1" applyBorder="1" applyAlignment="1">
      <alignment horizontal="right"/>
    </xf>
    <xf numFmtId="0" fontId="0" fillId="3" borderId="29" xfId="0" applyFill="1" applyBorder="1" applyAlignment="1">
      <alignment/>
    </xf>
    <xf numFmtId="0" fontId="0" fillId="3" borderId="0" xfId="0" applyFill="1" applyBorder="1" applyAlignment="1">
      <alignment/>
    </xf>
    <xf numFmtId="4" fontId="0" fillId="3" borderId="26" xfId="0" applyNumberFormat="1" applyFill="1" applyBorder="1" applyAlignment="1">
      <alignment horizontal="right"/>
    </xf>
    <xf numFmtId="0" fontId="0" fillId="3" borderId="25" xfId="0" applyFill="1" applyBorder="1" applyAlignment="1">
      <alignment horizontal="center"/>
    </xf>
    <xf numFmtId="0" fontId="0" fillId="3" borderId="24" xfId="0" applyFill="1" applyBorder="1" applyAlignment="1">
      <alignment horizontal="center"/>
    </xf>
    <xf numFmtId="0" fontId="0" fillId="3" borderId="12" xfId="0" applyFill="1" applyBorder="1" applyAlignment="1">
      <alignment horizontal="center"/>
    </xf>
    <xf numFmtId="0" fontId="0" fillId="3" borderId="1" xfId="0" applyFill="1" applyBorder="1" applyAlignment="1">
      <alignment/>
    </xf>
    <xf numFmtId="0" fontId="0" fillId="3" borderId="14" xfId="0" applyFill="1" applyBorder="1" applyAlignment="1">
      <alignment/>
    </xf>
    <xf numFmtId="0" fontId="3" fillId="3" borderId="44" xfId="0" applyFont="1" applyFill="1" applyBorder="1" applyAlignment="1">
      <alignment/>
    </xf>
    <xf numFmtId="0" fontId="3" fillId="3" borderId="45" xfId="0" applyFont="1" applyFill="1" applyBorder="1" applyAlignment="1">
      <alignment/>
    </xf>
    <xf numFmtId="4" fontId="3" fillId="3" borderId="46" xfId="0" applyNumberFormat="1" applyFont="1" applyFill="1" applyBorder="1" applyAlignment="1">
      <alignment horizontal="right"/>
    </xf>
    <xf numFmtId="4" fontId="0" fillId="2" borderId="26" xfId="17" applyNumberFormat="1" applyFill="1" applyBorder="1" applyAlignment="1" applyProtection="1">
      <alignment horizontal="right"/>
      <protection locked="0"/>
    </xf>
    <xf numFmtId="0" fontId="0" fillId="3" borderId="3" xfId="0" applyFill="1" applyBorder="1" applyAlignment="1">
      <alignment horizontal="center"/>
    </xf>
    <xf numFmtId="4" fontId="0" fillId="3" borderId="28" xfId="17" applyNumberFormat="1" applyFill="1" applyBorder="1" applyAlignment="1">
      <alignment horizontal="right"/>
    </xf>
    <xf numFmtId="4" fontId="3" fillId="3" borderId="12" xfId="0" applyNumberFormat="1" applyFont="1" applyFill="1" applyBorder="1" applyAlignment="1">
      <alignment horizontal="center"/>
    </xf>
    <xf numFmtId="0" fontId="0" fillId="3" borderId="47" xfId="0" applyFill="1" applyBorder="1" applyAlignment="1">
      <alignment horizontal="center"/>
    </xf>
    <xf numFmtId="0" fontId="0" fillId="3" borderId="48" xfId="0" applyFill="1" applyBorder="1" applyAlignment="1">
      <alignment/>
    </xf>
    <xf numFmtId="0" fontId="0" fillId="2" borderId="30" xfId="0" applyFill="1" applyBorder="1" applyAlignment="1" applyProtection="1">
      <alignment horizontal="center"/>
      <protection locked="0"/>
    </xf>
    <xf numFmtId="9" fontId="0" fillId="2" borderId="3" xfId="0" applyNumberFormat="1" applyFill="1" applyBorder="1" applyAlignment="1" applyProtection="1">
      <alignment horizontal="center"/>
      <protection locked="0"/>
    </xf>
    <xf numFmtId="0" fontId="0" fillId="14" borderId="45" xfId="0" applyFill="1" applyBorder="1" applyAlignment="1">
      <alignment horizontal="left"/>
    </xf>
    <xf numFmtId="0" fontId="0" fillId="14" borderId="46" xfId="0" applyFill="1" applyBorder="1" applyAlignment="1">
      <alignment horizontal="left"/>
    </xf>
    <xf numFmtId="0" fontId="3" fillId="15" borderId="44" xfId="0" applyFont="1" applyFill="1" applyBorder="1" applyAlignment="1">
      <alignment horizontal="left"/>
    </xf>
    <xf numFmtId="0" fontId="0" fillId="15" borderId="45" xfId="0" applyFill="1" applyBorder="1" applyAlignment="1">
      <alignment horizontal="left"/>
    </xf>
    <xf numFmtId="0" fontId="0" fillId="15" borderId="46" xfId="0" applyFill="1" applyBorder="1" applyAlignment="1">
      <alignment horizontal="left"/>
    </xf>
    <xf numFmtId="0" fontId="0" fillId="16" borderId="47" xfId="0" applyFill="1" applyBorder="1" applyAlignment="1">
      <alignment horizontal="center"/>
    </xf>
    <xf numFmtId="0" fontId="0" fillId="16" borderId="0" xfId="0" applyFill="1" applyBorder="1" applyAlignment="1">
      <alignment horizontal="center"/>
    </xf>
    <xf numFmtId="0" fontId="0" fillId="16" borderId="12" xfId="0" applyFill="1" applyBorder="1" applyAlignment="1">
      <alignment horizontal="center"/>
    </xf>
    <xf numFmtId="0" fontId="0" fillId="16" borderId="3" xfId="0" applyFill="1" applyBorder="1" applyAlignment="1">
      <alignment horizontal="center"/>
    </xf>
    <xf numFmtId="0" fontId="0" fillId="16" borderId="25" xfId="0" applyFill="1" applyBorder="1" applyAlignment="1">
      <alignment horizontal="center"/>
    </xf>
    <xf numFmtId="0" fontId="0" fillId="16" borderId="24" xfId="0" applyFill="1" applyBorder="1" applyAlignment="1">
      <alignment horizontal="center"/>
    </xf>
    <xf numFmtId="4" fontId="3" fillId="16" borderId="12" xfId="0" applyNumberFormat="1" applyFont="1" applyFill="1" applyBorder="1" applyAlignment="1">
      <alignment horizontal="center"/>
    </xf>
    <xf numFmtId="0" fontId="0" fillId="16" borderId="0" xfId="0" applyFill="1" applyBorder="1" applyAlignment="1">
      <alignment/>
    </xf>
    <xf numFmtId="0" fontId="0" fillId="16" borderId="1" xfId="0" applyFill="1" applyBorder="1" applyAlignment="1">
      <alignment/>
    </xf>
    <xf numFmtId="0" fontId="0" fillId="16" borderId="14" xfId="0" applyFill="1" applyBorder="1" applyAlignment="1">
      <alignment/>
    </xf>
    <xf numFmtId="4" fontId="3" fillId="16" borderId="1" xfId="0" applyNumberFormat="1" applyFont="1" applyFill="1" applyBorder="1" applyAlignment="1">
      <alignment horizontal="center"/>
    </xf>
    <xf numFmtId="0" fontId="0" fillId="16" borderId="30" xfId="0" applyFill="1" applyBorder="1" applyAlignment="1">
      <alignment/>
    </xf>
    <xf numFmtId="0" fontId="0" fillId="16" borderId="28" xfId="0" applyFill="1" applyBorder="1" applyAlignment="1">
      <alignment/>
    </xf>
    <xf numFmtId="4" fontId="0" fillId="16" borderId="28" xfId="17" applyNumberFormat="1" applyFill="1" applyBorder="1" applyAlignment="1">
      <alignment horizontal="right"/>
    </xf>
    <xf numFmtId="0" fontId="0" fillId="16" borderId="29" xfId="0" applyFill="1" applyBorder="1" applyAlignment="1">
      <alignment/>
    </xf>
    <xf numFmtId="4" fontId="0" fillId="16" borderId="26" xfId="0" applyNumberFormat="1" applyFill="1" applyBorder="1" applyAlignment="1">
      <alignment horizontal="right"/>
    </xf>
    <xf numFmtId="0" fontId="0" fillId="16" borderId="48" xfId="0" applyFill="1" applyBorder="1" applyAlignment="1">
      <alignment/>
    </xf>
    <xf numFmtId="0" fontId="3" fillId="16" borderId="44" xfId="0" applyFont="1" applyFill="1" applyBorder="1" applyAlignment="1">
      <alignment/>
    </xf>
    <xf numFmtId="0" fontId="3" fillId="16" borderId="45" xfId="0" applyFont="1" applyFill="1" applyBorder="1" applyAlignment="1">
      <alignment/>
    </xf>
    <xf numFmtId="4" fontId="3" fillId="16" borderId="46" xfId="0" applyNumberFormat="1" applyFont="1" applyFill="1" applyBorder="1" applyAlignment="1">
      <alignment horizontal="right"/>
    </xf>
    <xf numFmtId="3" fontId="0" fillId="16" borderId="12" xfId="0" applyNumberFormat="1" applyFill="1" applyBorder="1" applyAlignment="1">
      <alignment horizontal="center"/>
    </xf>
    <xf numFmtId="1" fontId="0" fillId="16" borderId="12" xfId="17" applyNumberFormat="1" applyFill="1" applyBorder="1" applyAlignment="1">
      <alignment horizontal="center"/>
    </xf>
    <xf numFmtId="0" fontId="6" fillId="7" borderId="0" xfId="0" applyFont="1" applyFill="1" applyAlignment="1">
      <alignment/>
    </xf>
    <xf numFmtId="2" fontId="0" fillId="7" borderId="0" xfId="0" applyNumberFormat="1" applyFill="1" applyAlignment="1">
      <alignment horizontal="center"/>
    </xf>
    <xf numFmtId="4" fontId="0" fillId="7" borderId="0" xfId="0" applyNumberFormat="1" applyFill="1" applyAlignment="1">
      <alignment horizontal="center"/>
    </xf>
    <xf numFmtId="2" fontId="0" fillId="7" borderId="0" xfId="0" applyNumberFormat="1" applyFill="1" applyAlignment="1">
      <alignment/>
    </xf>
    <xf numFmtId="0" fontId="3" fillId="7" borderId="0" xfId="0" applyFont="1" applyFill="1" applyBorder="1" applyAlignment="1">
      <alignment horizontal="left"/>
    </xf>
    <xf numFmtId="4" fontId="0" fillId="7" borderId="29" xfId="0" applyNumberFormat="1" applyFill="1" applyBorder="1" applyAlignment="1">
      <alignment horizontal="center"/>
    </xf>
    <xf numFmtId="0" fontId="3" fillId="7" borderId="0" xfId="0" applyFont="1" applyFill="1" applyBorder="1" applyAlignment="1">
      <alignment/>
    </xf>
    <xf numFmtId="0" fontId="11" fillId="7" borderId="0" xfId="0" applyFont="1" applyFill="1" applyAlignment="1">
      <alignment horizontal="center"/>
    </xf>
    <xf numFmtId="0" fontId="0" fillId="9" borderId="10" xfId="0" applyFill="1" applyBorder="1" applyAlignment="1">
      <alignment horizontal="left"/>
    </xf>
    <xf numFmtId="2" fontId="0" fillId="9" borderId="10" xfId="0" applyNumberFormat="1" applyFill="1" applyBorder="1" applyAlignment="1">
      <alignment/>
    </xf>
    <xf numFmtId="0" fontId="12" fillId="13" borderId="0" xfId="0" applyFont="1" applyFill="1" applyAlignment="1">
      <alignment/>
    </xf>
    <xf numFmtId="0" fontId="13" fillId="13" borderId="0" xfId="0" applyFont="1" applyFill="1" applyAlignment="1">
      <alignment/>
    </xf>
    <xf numFmtId="0" fontId="0" fillId="13" borderId="0" xfId="0" applyFill="1" applyAlignment="1">
      <alignment horizontal="center"/>
    </xf>
    <xf numFmtId="0" fontId="6" fillId="13" borderId="0" xfId="0" applyFont="1" applyFill="1" applyAlignment="1">
      <alignment/>
    </xf>
    <xf numFmtId="0" fontId="12" fillId="13" borderId="0" xfId="0" applyFont="1" applyFill="1" applyAlignment="1">
      <alignment horizontal="center"/>
    </xf>
    <xf numFmtId="1" fontId="12" fillId="13" borderId="0" xfId="0" applyNumberFormat="1" applyFont="1" applyFill="1" applyAlignment="1">
      <alignment horizontal="center"/>
    </xf>
    <xf numFmtId="4" fontId="3" fillId="3" borderId="29" xfId="0" applyNumberFormat="1" applyFont="1" applyFill="1" applyBorder="1" applyAlignment="1">
      <alignment horizontal="center"/>
    </xf>
    <xf numFmtId="0" fontId="3" fillId="4" borderId="0" xfId="0" applyFont="1" applyFill="1" applyBorder="1" applyAlignment="1">
      <alignment horizontal="center"/>
    </xf>
    <xf numFmtId="0" fontId="3" fillId="4" borderId="11" xfId="0" applyFont="1" applyFill="1" applyBorder="1" applyAlignment="1">
      <alignment horizontal="center"/>
    </xf>
    <xf numFmtId="0" fontId="3" fillId="4" borderId="16" xfId="0" applyFont="1" applyFill="1" applyBorder="1" applyAlignment="1">
      <alignment horizontal="center"/>
    </xf>
    <xf numFmtId="4" fontId="0" fillId="3" borderId="0" xfId="0" applyNumberFormat="1" applyFill="1" applyBorder="1" applyAlignment="1">
      <alignment horizontal="right"/>
    </xf>
    <xf numFmtId="4" fontId="3" fillId="4" borderId="49" xfId="0" applyNumberFormat="1" applyFont="1" applyFill="1" applyBorder="1" applyAlignment="1">
      <alignment horizontal="right"/>
    </xf>
    <xf numFmtId="0" fontId="3" fillId="4" borderId="9" xfId="0" applyFont="1" applyFill="1" applyBorder="1" applyAlignment="1">
      <alignment horizontal="right"/>
    </xf>
    <xf numFmtId="0" fontId="0" fillId="2" borderId="48" xfId="0" applyFill="1" applyBorder="1" applyAlignment="1">
      <alignment horizontal="center"/>
    </xf>
    <xf numFmtId="9" fontId="0" fillId="2" borderId="38" xfId="0" applyNumberFormat="1" applyFill="1" applyBorder="1" applyAlignment="1">
      <alignment horizontal="center"/>
    </xf>
    <xf numFmtId="0" fontId="0" fillId="2" borderId="50" xfId="0" applyFill="1" applyBorder="1" applyAlignment="1">
      <alignment horizontal="center"/>
    </xf>
    <xf numFmtId="0" fontId="0" fillId="2" borderId="51" xfId="0" applyFill="1" applyBorder="1" applyAlignment="1" applyProtection="1">
      <alignment horizontal="center"/>
      <protection locked="0"/>
    </xf>
    <xf numFmtId="0" fontId="0" fillId="7" borderId="48" xfId="0" applyFill="1" applyBorder="1" applyAlignment="1">
      <alignment horizontal="center"/>
    </xf>
    <xf numFmtId="0" fontId="0" fillId="7" borderId="52" xfId="0" applyFill="1" applyBorder="1" applyAlignment="1">
      <alignment horizontal="center"/>
    </xf>
    <xf numFmtId="0" fontId="0" fillId="7" borderId="53" xfId="0" applyFill="1" applyBorder="1" applyAlignment="1">
      <alignment horizontal="center"/>
    </xf>
    <xf numFmtId="0" fontId="3" fillId="2" borderId="0" xfId="0" applyFont="1" applyFill="1" applyAlignment="1">
      <alignment/>
    </xf>
    <xf numFmtId="0" fontId="0" fillId="7" borderId="0" xfId="0" applyFont="1" applyFill="1" applyAlignment="1">
      <alignment horizontal="center"/>
    </xf>
    <xf numFmtId="1" fontId="0" fillId="7" borderId="0" xfId="0" applyNumberFormat="1" applyFont="1" applyFill="1" applyAlignment="1">
      <alignment/>
    </xf>
    <xf numFmtId="4" fontId="0" fillId="7" borderId="0" xfId="0" applyNumberFormat="1" applyFont="1" applyFill="1" applyAlignment="1">
      <alignment/>
    </xf>
    <xf numFmtId="0" fontId="3" fillId="7" borderId="0" xfId="0" applyFont="1" applyFill="1" applyAlignment="1">
      <alignment/>
    </xf>
    <xf numFmtId="0" fontId="3" fillId="7" borderId="0" xfId="0" applyFont="1" applyFill="1" applyAlignment="1">
      <alignment horizontal="center"/>
    </xf>
    <xf numFmtId="4" fontId="3" fillId="7" borderId="0" xfId="0" applyNumberFormat="1" applyFont="1" applyFill="1" applyAlignment="1">
      <alignment/>
    </xf>
    <xf numFmtId="9" fontId="3" fillId="7" borderId="0" xfId="0" applyNumberFormat="1" applyFont="1" applyFill="1" applyAlignment="1">
      <alignment/>
    </xf>
    <xf numFmtId="0" fontId="0" fillId="7" borderId="0" xfId="0" applyFont="1" applyFill="1" applyAlignment="1">
      <alignment/>
    </xf>
    <xf numFmtId="0" fontId="0" fillId="7" borderId="0" xfId="0" applyFont="1" applyFill="1" applyAlignment="1">
      <alignment horizontal="center"/>
    </xf>
    <xf numFmtId="0" fontId="14" fillId="7" borderId="36" xfId="0" applyFont="1" applyFill="1" applyBorder="1" applyAlignment="1">
      <alignment/>
    </xf>
    <xf numFmtId="0" fontId="0" fillId="7" borderId="36" xfId="0" applyFont="1" applyFill="1" applyBorder="1" applyAlignment="1">
      <alignment/>
    </xf>
    <xf numFmtId="0" fontId="0" fillId="7" borderId="0" xfId="0" applyFont="1" applyFill="1" applyAlignment="1">
      <alignment horizontal="center"/>
    </xf>
    <xf numFmtId="0" fontId="0" fillId="7" borderId="0" xfId="0" applyFont="1" applyFill="1" applyAlignment="1">
      <alignment/>
    </xf>
    <xf numFmtId="0" fontId="6" fillId="7" borderId="0" xfId="0" applyFont="1" applyFill="1" applyAlignment="1">
      <alignment/>
    </xf>
    <xf numFmtId="0" fontId="6" fillId="7" borderId="0" xfId="0" applyFont="1" applyFill="1" applyAlignment="1">
      <alignment horizontal="center"/>
    </xf>
    <xf numFmtId="4" fontId="6" fillId="7" borderId="0" xfId="0" applyNumberFormat="1" applyFont="1" applyFill="1" applyAlignment="1">
      <alignment/>
    </xf>
    <xf numFmtId="10" fontId="6" fillId="7" borderId="0" xfId="0" applyNumberFormat="1" applyFont="1" applyFill="1" applyAlignment="1">
      <alignment/>
    </xf>
    <xf numFmtId="9" fontId="6" fillId="7" borderId="0" xfId="0" applyNumberFormat="1" applyFont="1" applyFill="1" applyAlignment="1">
      <alignment/>
    </xf>
    <xf numFmtId="0" fontId="0" fillId="7" borderId="0" xfId="0" applyFont="1" applyFill="1" applyAlignment="1">
      <alignment/>
    </xf>
    <xf numFmtId="0" fontId="3" fillId="7" borderId="0" xfId="0" applyFont="1" applyFill="1" applyBorder="1" applyAlignment="1">
      <alignment/>
    </xf>
    <xf numFmtId="0" fontId="0" fillId="7" borderId="0" xfId="0" applyFont="1" applyFill="1" applyBorder="1" applyAlignment="1">
      <alignment/>
    </xf>
    <xf numFmtId="0" fontId="0" fillId="7" borderId="0" xfId="0" applyFont="1" applyFill="1" applyBorder="1" applyAlignment="1">
      <alignment horizontal="center"/>
    </xf>
    <xf numFmtId="10" fontId="0" fillId="7" borderId="0" xfId="0" applyNumberFormat="1" applyFont="1" applyFill="1" applyBorder="1" applyAlignment="1">
      <alignment/>
    </xf>
    <xf numFmtId="0" fontId="3" fillId="7" borderId="30" xfId="0" applyFont="1" applyFill="1" applyBorder="1" applyAlignment="1">
      <alignment/>
    </xf>
    <xf numFmtId="0" fontId="3" fillId="7" borderId="28" xfId="0" applyFont="1" applyFill="1" applyBorder="1" applyAlignment="1">
      <alignment/>
    </xf>
    <xf numFmtId="0" fontId="3" fillId="7" borderId="28" xfId="0" applyFont="1" applyFill="1" applyBorder="1" applyAlignment="1">
      <alignment horizontal="center"/>
    </xf>
    <xf numFmtId="4" fontId="3" fillId="7" borderId="28" xfId="0" applyNumberFormat="1" applyFont="1" applyFill="1" applyBorder="1" applyAlignment="1">
      <alignment/>
    </xf>
    <xf numFmtId="10" fontId="3" fillId="7" borderId="28" xfId="0" applyNumberFormat="1" applyFont="1" applyFill="1" applyBorder="1" applyAlignment="1">
      <alignment/>
    </xf>
    <xf numFmtId="9" fontId="3" fillId="7" borderId="27" xfId="0" applyNumberFormat="1" applyFont="1" applyFill="1" applyBorder="1" applyAlignment="1">
      <alignment/>
    </xf>
    <xf numFmtId="10" fontId="0" fillId="7" borderId="0" xfId="0" applyNumberFormat="1" applyFont="1" applyFill="1" applyAlignment="1">
      <alignment/>
    </xf>
    <xf numFmtId="10" fontId="0" fillId="7" borderId="0" xfId="0" applyNumberFormat="1" applyFont="1" applyFill="1" applyAlignment="1">
      <alignment/>
    </xf>
    <xf numFmtId="0" fontId="0" fillId="7" borderId="0" xfId="0" applyFont="1" applyFill="1" applyAlignment="1">
      <alignment horizontal="center"/>
    </xf>
    <xf numFmtId="4" fontId="0" fillId="7" borderId="0" xfId="0" applyNumberFormat="1" applyFont="1" applyFill="1" applyAlignment="1">
      <alignment/>
    </xf>
    <xf numFmtId="10" fontId="0" fillId="7" borderId="0" xfId="0" applyNumberFormat="1" applyFont="1" applyFill="1" applyAlignment="1">
      <alignment/>
    </xf>
    <xf numFmtId="4" fontId="0" fillId="7" borderId="0" xfId="0" applyNumberFormat="1" applyFont="1" applyFill="1" applyAlignment="1">
      <alignment/>
    </xf>
    <xf numFmtId="4" fontId="0" fillId="7" borderId="0" xfId="0" applyNumberFormat="1" applyFont="1" applyFill="1" applyAlignment="1">
      <alignment/>
    </xf>
    <xf numFmtId="9" fontId="15" fillId="7" borderId="0" xfId="0" applyNumberFormat="1" applyFont="1" applyFill="1" applyAlignment="1">
      <alignment/>
    </xf>
    <xf numFmtId="0" fontId="16" fillId="7" borderId="44" xfId="0" applyFont="1" applyFill="1" applyBorder="1" applyAlignment="1">
      <alignment/>
    </xf>
    <xf numFmtId="0" fontId="0" fillId="7" borderId="45" xfId="0" applyFont="1" applyFill="1" applyBorder="1" applyAlignment="1">
      <alignment/>
    </xf>
    <xf numFmtId="0" fontId="0" fillId="7" borderId="45" xfId="0" applyFont="1" applyFill="1" applyBorder="1" applyAlignment="1">
      <alignment horizontal="center"/>
    </xf>
    <xf numFmtId="4" fontId="3" fillId="7" borderId="46" xfId="0" applyNumberFormat="1" applyFont="1" applyFill="1" applyBorder="1" applyAlignment="1">
      <alignment/>
    </xf>
    <xf numFmtId="0" fontId="17" fillId="12" borderId="0" xfId="0" applyFont="1" applyFill="1" applyAlignment="1">
      <alignment/>
    </xf>
    <xf numFmtId="0" fontId="17" fillId="12" borderId="0" xfId="0" applyFont="1" applyFill="1" applyAlignment="1">
      <alignment horizontal="center"/>
    </xf>
    <xf numFmtId="0" fontId="3" fillId="12" borderId="0" xfId="0" applyFont="1" applyFill="1" applyAlignment="1">
      <alignment/>
    </xf>
    <xf numFmtId="0" fontId="6" fillId="12" borderId="0" xfId="0" applyFont="1" applyFill="1" applyAlignment="1">
      <alignment/>
    </xf>
    <xf numFmtId="4" fontId="0" fillId="12" borderId="0" xfId="0" applyNumberFormat="1" applyFill="1" applyAlignment="1">
      <alignment/>
    </xf>
    <xf numFmtId="0" fontId="0" fillId="12" borderId="0" xfId="0" applyFill="1" applyAlignment="1">
      <alignment horizontal="center"/>
    </xf>
    <xf numFmtId="9" fontId="3" fillId="12" borderId="0" xfId="0" applyNumberFormat="1" applyFont="1" applyFill="1" applyAlignment="1">
      <alignment/>
    </xf>
    <xf numFmtId="0" fontId="0" fillId="2" borderId="0" xfId="0" applyFont="1" applyFill="1" applyAlignment="1" applyProtection="1">
      <alignment/>
      <protection locked="0"/>
    </xf>
    <xf numFmtId="0" fontId="0" fillId="2" borderId="0" xfId="0" applyFont="1" applyFill="1" applyBorder="1" applyAlignment="1">
      <alignment/>
    </xf>
    <xf numFmtId="0" fontId="0" fillId="2" borderId="0" xfId="0" applyFont="1" applyFill="1" applyBorder="1" applyAlignment="1">
      <alignment horizontal="center"/>
    </xf>
    <xf numFmtId="0" fontId="3" fillId="2" borderId="0" xfId="0" applyFont="1" applyFill="1" applyBorder="1" applyAlignment="1">
      <alignment/>
    </xf>
    <xf numFmtId="0" fontId="3" fillId="2" borderId="0" xfId="0" applyFont="1" applyFill="1" applyBorder="1" applyAlignment="1">
      <alignment horizontal="center"/>
    </xf>
    <xf numFmtId="4" fontId="3" fillId="2" borderId="0" xfId="0" applyNumberFormat="1" applyFont="1" applyFill="1" applyBorder="1" applyAlignment="1">
      <alignment/>
    </xf>
    <xf numFmtId="9" fontId="3" fillId="2" borderId="0" xfId="0" applyNumberFormat="1"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horizontal="center"/>
    </xf>
    <xf numFmtId="0" fontId="14" fillId="2"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horizontal="center"/>
    </xf>
    <xf numFmtId="0" fontId="6" fillId="2" borderId="0" xfId="0" applyFont="1" applyFill="1" applyBorder="1" applyAlignment="1">
      <alignment/>
    </xf>
    <xf numFmtId="0" fontId="6" fillId="2" borderId="0" xfId="0" applyFont="1" applyFill="1" applyBorder="1" applyAlignment="1">
      <alignment horizontal="center"/>
    </xf>
    <xf numFmtId="4" fontId="6" fillId="2" borderId="0" xfId="0" applyNumberFormat="1" applyFont="1" applyFill="1" applyBorder="1" applyAlignment="1">
      <alignment/>
    </xf>
    <xf numFmtId="10" fontId="6" fillId="2" borderId="0" xfId="0" applyNumberFormat="1" applyFont="1" applyFill="1" applyBorder="1" applyAlignment="1">
      <alignment/>
    </xf>
    <xf numFmtId="9" fontId="6" fillId="2" borderId="0" xfId="0" applyNumberFormat="1" applyFont="1" applyFill="1" applyBorder="1" applyAlignment="1">
      <alignment/>
    </xf>
    <xf numFmtId="10" fontId="0" fillId="2" borderId="0" xfId="0" applyNumberFormat="1" applyFont="1" applyFill="1" applyBorder="1" applyAlignment="1">
      <alignment/>
    </xf>
    <xf numFmtId="10" fontId="3" fillId="2" borderId="0" xfId="0" applyNumberFormat="1" applyFont="1" applyFill="1" applyBorder="1" applyAlignment="1">
      <alignment/>
    </xf>
    <xf numFmtId="10" fontId="0" fillId="2" borderId="0" xfId="0" applyNumberFormat="1"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horizontal="center"/>
    </xf>
    <xf numFmtId="4" fontId="0" fillId="2" borderId="0" xfId="0" applyNumberFormat="1" applyFont="1" applyFill="1" applyBorder="1" applyAlignment="1">
      <alignment/>
    </xf>
    <xf numFmtId="10" fontId="0" fillId="2" borderId="0" xfId="0" applyNumberFormat="1" applyFont="1" applyFill="1" applyBorder="1" applyAlignment="1">
      <alignment/>
    </xf>
    <xf numFmtId="4" fontId="0" fillId="2" borderId="0" xfId="0" applyNumberFormat="1" applyFont="1" applyFill="1" applyBorder="1" applyAlignment="1">
      <alignment/>
    </xf>
    <xf numFmtId="4" fontId="0" fillId="2" borderId="0" xfId="0" applyNumberFormat="1" applyFont="1" applyFill="1" applyBorder="1" applyAlignment="1">
      <alignment/>
    </xf>
    <xf numFmtId="0" fontId="0" fillId="2" borderId="0" xfId="0" applyFont="1" applyFill="1" applyAlignment="1">
      <alignment/>
    </xf>
    <xf numFmtId="0" fontId="0" fillId="2" borderId="0" xfId="0" applyFont="1" applyFill="1" applyAlignment="1">
      <alignment horizontal="center"/>
    </xf>
    <xf numFmtId="0" fontId="3" fillId="5" borderId="54" xfId="0" applyFont="1" applyFill="1" applyBorder="1" applyAlignment="1">
      <alignment horizontal="center"/>
    </xf>
    <xf numFmtId="0" fontId="3" fillId="5" borderId="55" xfId="0" applyFont="1" applyFill="1" applyBorder="1" applyAlignment="1">
      <alignment horizontal="center"/>
    </xf>
    <xf numFmtId="0" fontId="5" fillId="3" borderId="14" xfId="0" applyFont="1" applyFill="1" applyBorder="1" applyAlignment="1">
      <alignment horizontal="center"/>
    </xf>
    <xf numFmtId="0" fontId="5" fillId="3" borderId="56" xfId="0" applyFont="1" applyFill="1" applyBorder="1" applyAlignment="1">
      <alignment horizontal="center"/>
    </xf>
    <xf numFmtId="0" fontId="3" fillId="14" borderId="44" xfId="0" applyFont="1" applyFill="1" applyBorder="1" applyAlignment="1">
      <alignment horizontal="left"/>
    </xf>
    <xf numFmtId="0" fontId="0" fillId="0" borderId="45" xfId="0" applyBorder="1" applyAlignment="1">
      <alignment horizontal="left"/>
    </xf>
    <xf numFmtId="0" fontId="0" fillId="0" borderId="46" xfId="0" applyBorder="1" applyAlignment="1">
      <alignment horizontal="left"/>
    </xf>
    <xf numFmtId="0" fontId="3" fillId="17" borderId="44" xfId="0" applyFont="1" applyFill="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3" fillId="14" borderId="44" xfId="0" applyFont="1" applyFill="1" applyBorder="1" applyAlignment="1">
      <alignment horizontal="center"/>
    </xf>
    <xf numFmtId="0" fontId="3" fillId="14" borderId="45" xfId="0" applyFont="1" applyFill="1" applyBorder="1" applyAlignment="1">
      <alignment horizontal="center"/>
    </xf>
    <xf numFmtId="0" fontId="3" fillId="14" borderId="46" xfId="0" applyFont="1" applyFill="1" applyBorder="1" applyAlignment="1">
      <alignment horizontal="center"/>
    </xf>
    <xf numFmtId="0" fontId="3" fillId="18" borderId="45" xfId="0" applyFont="1" applyFill="1" applyBorder="1" applyAlignment="1">
      <alignment horizontal="center"/>
    </xf>
    <xf numFmtId="0" fontId="3" fillId="18" borderId="45" xfId="0" applyFont="1" applyFill="1" applyBorder="1" applyAlignment="1">
      <alignment/>
    </xf>
    <xf numFmtId="0" fontId="0" fillId="7" borderId="29" xfId="0" applyFill="1" applyBorder="1" applyAlignment="1">
      <alignment/>
    </xf>
    <xf numFmtId="0" fontId="0" fillId="7" borderId="0" xfId="0" applyFill="1" applyBorder="1" applyAlignment="1">
      <alignment/>
    </xf>
    <xf numFmtId="0" fontId="0" fillId="7" borderId="15" xfId="0" applyFill="1" applyBorder="1" applyAlignment="1">
      <alignment/>
    </xf>
    <xf numFmtId="0" fontId="0" fillId="7" borderId="14" xfId="0"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gropecuariorive.com/" TargetMode="External" /><Relationship Id="rId3" Type="http://schemas.openxmlformats.org/officeDocument/2006/relationships/hyperlink" Target="http://www.agropecuariorive.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142875</xdr:rowOff>
    </xdr:from>
    <xdr:to>
      <xdr:col>8</xdr:col>
      <xdr:colOff>228600</xdr:colOff>
      <xdr:row>37</xdr:row>
      <xdr:rowOff>85725</xdr:rowOff>
    </xdr:to>
    <xdr:sp>
      <xdr:nvSpPr>
        <xdr:cNvPr id="1" name="TextBox 1"/>
        <xdr:cNvSpPr txBox="1">
          <a:spLocks noChangeArrowheads="1"/>
        </xdr:cNvSpPr>
      </xdr:nvSpPr>
      <xdr:spPr>
        <a:xfrm>
          <a:off x="752475" y="304800"/>
          <a:ext cx="3867150" cy="5314950"/>
        </a:xfrm>
        <a:prstGeom prst="rect">
          <a:avLst/>
        </a:prstGeom>
        <a:noFill/>
        <a:ln w="38100" cmpd="dbl">
          <a:noFill/>
        </a:ln>
      </xdr:spPr>
      <xdr:txBody>
        <a:bodyPr vertOverflow="clip" wrap="square"/>
        <a:p>
          <a:pPr algn="ctr">
            <a:defRPr/>
          </a:pPr>
          <a:r>
            <a:rPr lang="en-US" cap="none" sz="1000" b="0" i="0" u="none" baseline="0">
              <a:latin typeface="Arial"/>
              <a:ea typeface="Arial"/>
              <a:cs typeface="Arial"/>
            </a:rPr>
            <a:t>Este libro contiene 4 hojas.:
La primera, en la que estas, es la hoja de unas pequeñas instruciones, que no pretenden otra cosa que aclarar el uso del libro.
En cualquiera de las hojas </a:t>
          </a:r>
          <a:r>
            <a:rPr lang="en-US" cap="none" sz="1000" b="1" i="0" u="none" baseline="0">
              <a:latin typeface="Arial"/>
              <a:ea typeface="Arial"/>
              <a:cs typeface="Arial"/>
            </a:rPr>
            <a:t>SOLO</a:t>
          </a:r>
          <a:r>
            <a:rPr lang="en-US" cap="none" sz="1000" b="0" i="0" u="none" baseline="0">
              <a:latin typeface="Arial"/>
              <a:ea typeface="Arial"/>
              <a:cs typeface="Arial"/>
            </a:rPr>
            <a:t> se podrá escribir en las celdas de color BLANCO.
Los datos iniciales de las páginas son un ejemplo, que pudiera servirle de guia.
En la primera hoja se introducen los datos de los animales así como sus pesos, es fundamental meter al menos la pesada inicial y la final, ya que son necesarios para calcular las reposiciones y rendimientos de los animales.
También figuran los datos de la venta de los animales, dando 3 posibilidades, vendidos en vida con peso individualizado, vendidos en vida con peso del camión y vendidos a canal. Siempre es mejor tener los datos individuales, ya que nos darán mayor información.
La segunda hoja trata de recoger una serie de datos relativos a los costes, soy consciente de que podrían surgir más o estos mismos desglosarse en otros, pero creo que son los más típicos en cualquier explotación.
Y por fin la tercera hoja que muestra una serie de resultado económicos y los beneficios de la misma.
Este libro no pretende el estudio completo de una explotación, sino que de forma estandar sirva para que casi cualquier explotación pueda tener una contabilidad analítica de su cebo de vacuno, y si bien se podría individualizar y ampliar mucho más, el objetivo es otro.
</a:t>
          </a:r>
        </a:p>
      </xdr:txBody>
    </xdr:sp>
    <xdr:clientData/>
  </xdr:twoCellAnchor>
  <xdr:twoCellAnchor editAs="oneCell">
    <xdr:from>
      <xdr:col>9</xdr:col>
      <xdr:colOff>647700</xdr:colOff>
      <xdr:row>1</xdr:row>
      <xdr:rowOff>38100</xdr:rowOff>
    </xdr:from>
    <xdr:to>
      <xdr:col>12</xdr:col>
      <xdr:colOff>266700</xdr:colOff>
      <xdr:row>11</xdr:row>
      <xdr:rowOff>47625</xdr:rowOff>
    </xdr:to>
    <xdr:pic>
      <xdr:nvPicPr>
        <xdr:cNvPr id="2" name="Picture 3">
          <a:hlinkClick r:id="rId3"/>
        </xdr:cNvPr>
        <xdr:cNvPicPr preferRelativeResize="1">
          <a:picLocks noChangeAspect="1"/>
        </xdr:cNvPicPr>
      </xdr:nvPicPr>
      <xdr:blipFill>
        <a:blip r:embed="rId1"/>
        <a:stretch>
          <a:fillRect/>
        </a:stretch>
      </xdr:blipFill>
      <xdr:spPr>
        <a:xfrm>
          <a:off x="5391150" y="200025"/>
          <a:ext cx="1905000" cy="1533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0</xdr:rowOff>
    </xdr:from>
    <xdr:to>
      <xdr:col>17</xdr:col>
      <xdr:colOff>0</xdr:colOff>
      <xdr:row>15</xdr:row>
      <xdr:rowOff>0</xdr:rowOff>
    </xdr:to>
    <xdr:sp>
      <xdr:nvSpPr>
        <xdr:cNvPr id="1" name="Rectangle 1"/>
        <xdr:cNvSpPr>
          <a:spLocks/>
        </xdr:cNvSpPr>
      </xdr:nvSpPr>
      <xdr:spPr>
        <a:xfrm>
          <a:off x="10096500" y="285750"/>
          <a:ext cx="2295525" cy="2200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0</xdr:rowOff>
    </xdr:from>
    <xdr:to>
      <xdr:col>17</xdr:col>
      <xdr:colOff>0</xdr:colOff>
      <xdr:row>15</xdr:row>
      <xdr:rowOff>0</xdr:rowOff>
    </xdr:to>
    <xdr:sp>
      <xdr:nvSpPr>
        <xdr:cNvPr id="2" name="Rectangle 2"/>
        <xdr:cNvSpPr>
          <a:spLocks/>
        </xdr:cNvSpPr>
      </xdr:nvSpPr>
      <xdr:spPr>
        <a:xfrm>
          <a:off x="352425" y="285750"/>
          <a:ext cx="12039600" cy="2200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14</xdr:col>
      <xdr:colOff>0</xdr:colOff>
      <xdr:row>15</xdr:row>
      <xdr:rowOff>0</xdr:rowOff>
    </xdr:to>
    <xdr:sp>
      <xdr:nvSpPr>
        <xdr:cNvPr id="3" name="Rectangle 4"/>
        <xdr:cNvSpPr>
          <a:spLocks/>
        </xdr:cNvSpPr>
      </xdr:nvSpPr>
      <xdr:spPr>
        <a:xfrm>
          <a:off x="3571875" y="285750"/>
          <a:ext cx="6524625" cy="2200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14</xdr:col>
      <xdr:colOff>0</xdr:colOff>
      <xdr:row>15</xdr:row>
      <xdr:rowOff>0</xdr:rowOff>
    </xdr:to>
    <xdr:sp>
      <xdr:nvSpPr>
        <xdr:cNvPr id="4" name="Rectangle 6"/>
        <xdr:cNvSpPr>
          <a:spLocks/>
        </xdr:cNvSpPr>
      </xdr:nvSpPr>
      <xdr:spPr>
        <a:xfrm>
          <a:off x="3571875" y="285750"/>
          <a:ext cx="6524625" cy="2200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T550"/>
  <sheetViews>
    <sheetView showRowColHeaders="0" tabSelected="1" workbookViewId="0" topLeftCell="A1">
      <selection activeCell="L36" sqref="L36"/>
    </sheetView>
  </sheetViews>
  <sheetFormatPr defaultColWidth="11.421875" defaultRowHeight="12.75"/>
  <cols>
    <col min="1" max="1" width="9.421875" style="1" customWidth="1"/>
    <col min="2" max="2" width="5.28125" style="1" customWidth="1"/>
    <col min="3" max="3" width="11.421875" style="1" customWidth="1"/>
    <col min="4" max="4" width="7.421875" style="1" customWidth="1"/>
    <col min="5" max="5" width="2.7109375" style="2" customWidth="1"/>
    <col min="6" max="6" width="14.421875" style="1" customWidth="1"/>
    <col min="7" max="7" width="3.7109375" style="1" customWidth="1"/>
    <col min="8" max="8" width="11.421875" style="1" customWidth="1"/>
    <col min="9" max="9" width="5.28125" style="1" customWidth="1"/>
    <col min="10" max="10" width="11.421875" style="1" customWidth="1"/>
    <col min="11" max="46" width="11.421875" style="87" customWidth="1"/>
    <col min="47" max="16384" width="11.421875" style="1" customWidth="1"/>
  </cols>
  <sheetData>
    <row r="1" spans="1:10" ht="12.75">
      <c r="A1" s="255"/>
      <c r="B1" s="255"/>
      <c r="C1" s="255"/>
      <c r="D1" s="255"/>
      <c r="E1" s="256"/>
      <c r="F1" s="255"/>
      <c r="G1" s="255"/>
      <c r="H1" s="255"/>
      <c r="I1" s="255"/>
      <c r="J1" s="255"/>
    </row>
    <row r="2" spans="1:10" ht="12.75">
      <c r="A2" s="87"/>
      <c r="B2" s="288"/>
      <c r="C2" s="288"/>
      <c r="D2" s="288"/>
      <c r="E2" s="289"/>
      <c r="F2" s="288"/>
      <c r="G2" s="288"/>
      <c r="H2" s="288"/>
      <c r="I2" s="288"/>
      <c r="J2" s="87"/>
    </row>
    <row r="3" spans="1:10" ht="12.75">
      <c r="A3" s="87"/>
      <c r="B3" s="263"/>
      <c r="C3" s="263"/>
      <c r="D3" s="263"/>
      <c r="E3" s="264"/>
      <c r="F3" s="263"/>
      <c r="G3" s="263"/>
      <c r="H3" s="263"/>
      <c r="I3" s="263"/>
      <c r="J3" s="87"/>
    </row>
    <row r="4" spans="1:10" ht="12.75">
      <c r="A4" s="87"/>
      <c r="B4" s="263"/>
      <c r="C4" s="263"/>
      <c r="D4" s="263"/>
      <c r="E4" s="264"/>
      <c r="F4" s="263"/>
      <c r="G4" s="263"/>
      <c r="H4" s="263"/>
      <c r="I4" s="263"/>
      <c r="J4" s="87"/>
    </row>
    <row r="5" spans="1:10" ht="12.75">
      <c r="A5" s="87"/>
      <c r="B5" s="263"/>
      <c r="C5" s="263"/>
      <c r="D5" s="263"/>
      <c r="E5" s="264"/>
      <c r="F5" s="263"/>
      <c r="G5" s="263"/>
      <c r="H5" s="263"/>
      <c r="I5" s="263"/>
      <c r="J5" s="87"/>
    </row>
    <row r="6" spans="1:10" ht="12.75">
      <c r="A6" s="87"/>
      <c r="B6" s="263"/>
      <c r="C6" s="263"/>
      <c r="D6" s="263"/>
      <c r="E6" s="264"/>
      <c r="F6" s="263"/>
      <c r="G6" s="263"/>
      <c r="H6" s="263"/>
      <c r="I6" s="263"/>
      <c r="J6" s="87"/>
    </row>
    <row r="7" spans="1:10" ht="12.75">
      <c r="A7" s="87"/>
      <c r="B7" s="263"/>
      <c r="C7" s="263"/>
      <c r="D7" s="263"/>
      <c r="E7" s="264"/>
      <c r="F7" s="263"/>
      <c r="G7" s="263"/>
      <c r="H7" s="263"/>
      <c r="I7" s="263"/>
      <c r="J7" s="87"/>
    </row>
    <row r="8" spans="1:10" ht="12.75">
      <c r="A8" s="87"/>
      <c r="B8" s="263"/>
      <c r="C8" s="263"/>
      <c r="D8" s="263"/>
      <c r="E8" s="264"/>
      <c r="F8" s="263"/>
      <c r="G8" s="263"/>
      <c r="H8" s="263"/>
      <c r="I8" s="263"/>
      <c r="J8" s="87"/>
    </row>
    <row r="9" spans="1:10" ht="12.75">
      <c r="A9" s="87"/>
      <c r="B9" s="263"/>
      <c r="C9" s="263"/>
      <c r="D9" s="263"/>
      <c r="E9" s="264"/>
      <c r="F9" s="263"/>
      <c r="G9" s="263"/>
      <c r="H9" s="263"/>
      <c r="I9" s="263"/>
      <c r="J9" s="87"/>
    </row>
    <row r="10" spans="1:10" ht="12.75">
      <c r="A10" s="87"/>
      <c r="B10" s="263"/>
      <c r="C10" s="263"/>
      <c r="D10" s="263"/>
      <c r="E10" s="264"/>
      <c r="F10" s="263"/>
      <c r="G10" s="263"/>
      <c r="H10" s="263"/>
      <c r="I10" s="263"/>
      <c r="J10" s="87"/>
    </row>
    <row r="11" spans="1:10" ht="5.25" customHeight="1">
      <c r="A11" s="87"/>
      <c r="B11" s="263"/>
      <c r="C11" s="263"/>
      <c r="D11" s="263"/>
      <c r="E11" s="264"/>
      <c r="F11" s="263"/>
      <c r="G11" s="263"/>
      <c r="H11" s="263"/>
      <c r="I11" s="263"/>
      <c r="J11" s="87"/>
    </row>
    <row r="12" spans="1:10" ht="12.75">
      <c r="A12" s="87"/>
      <c r="B12" s="263"/>
      <c r="C12" s="263"/>
      <c r="D12" s="263"/>
      <c r="E12" s="264"/>
      <c r="F12" s="263"/>
      <c r="G12" s="263"/>
      <c r="H12" s="263"/>
      <c r="I12" s="263"/>
      <c r="J12" s="87"/>
    </row>
    <row r="13" spans="1:10" ht="5.25" customHeight="1">
      <c r="A13" s="87"/>
      <c r="B13" s="263"/>
      <c r="C13" s="263"/>
      <c r="D13" s="263"/>
      <c r="E13" s="264"/>
      <c r="F13" s="263"/>
      <c r="G13" s="263"/>
      <c r="H13" s="263"/>
      <c r="I13" s="263"/>
      <c r="J13" s="87"/>
    </row>
    <row r="14" spans="1:10" ht="12.75">
      <c r="A14" s="87"/>
      <c r="B14" s="263"/>
      <c r="C14" s="263"/>
      <c r="D14" s="263"/>
      <c r="E14" s="264"/>
      <c r="F14" s="263"/>
      <c r="G14" s="263"/>
      <c r="H14" s="263"/>
      <c r="I14" s="263"/>
      <c r="J14" s="87"/>
    </row>
    <row r="15" spans="1:10" ht="12.75">
      <c r="A15" s="87"/>
      <c r="B15" s="263"/>
      <c r="C15" s="263"/>
      <c r="D15" s="263"/>
      <c r="E15" s="264"/>
      <c r="F15" s="263"/>
      <c r="G15" s="263"/>
      <c r="H15" s="263"/>
      <c r="I15" s="263"/>
      <c r="J15" s="87"/>
    </row>
    <row r="16" spans="1:46" s="213" customFormat="1" ht="12.75">
      <c r="A16" s="257"/>
      <c r="B16" s="265"/>
      <c r="C16" s="265"/>
      <c r="D16" s="265"/>
      <c r="E16" s="266"/>
      <c r="F16" s="263"/>
      <c r="G16" s="263"/>
      <c r="H16" s="263"/>
      <c r="I16" s="265"/>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row>
    <row r="17" spans="1:10" ht="12.75">
      <c r="A17" s="87"/>
      <c r="B17" s="269"/>
      <c r="C17" s="269"/>
      <c r="D17" s="269"/>
      <c r="E17" s="270"/>
      <c r="F17" s="263"/>
      <c r="G17" s="263"/>
      <c r="H17" s="263"/>
      <c r="I17" s="269"/>
      <c r="J17" s="87"/>
    </row>
    <row r="18" spans="1:10" ht="12.75">
      <c r="A18" s="87"/>
      <c r="B18" s="269"/>
      <c r="C18" s="269"/>
      <c r="D18" s="269"/>
      <c r="E18" s="270"/>
      <c r="F18" s="263"/>
      <c r="G18" s="263"/>
      <c r="H18" s="263"/>
      <c r="I18" s="269"/>
      <c r="J18" s="87"/>
    </row>
    <row r="19" spans="1:10" ht="12.75">
      <c r="A19" s="87"/>
      <c r="B19" s="269"/>
      <c r="C19" s="271"/>
      <c r="D19" s="272"/>
      <c r="E19" s="273"/>
      <c r="F19" s="263"/>
      <c r="G19" s="263"/>
      <c r="H19" s="263"/>
      <c r="I19" s="272"/>
      <c r="J19" s="87"/>
    </row>
    <row r="20" spans="1:10" ht="5.25" customHeight="1">
      <c r="A20" s="87"/>
      <c r="B20" s="272"/>
      <c r="C20" s="272"/>
      <c r="D20" s="272"/>
      <c r="E20" s="273"/>
      <c r="F20" s="272"/>
      <c r="G20" s="272"/>
      <c r="H20" s="272"/>
      <c r="I20" s="272"/>
      <c r="J20" s="87"/>
    </row>
    <row r="21" spans="1:46" s="29" customFormat="1" ht="12.75">
      <c r="A21" s="258"/>
      <c r="B21" s="274"/>
      <c r="C21" s="274"/>
      <c r="D21" s="274"/>
      <c r="E21" s="275"/>
      <c r="F21" s="276"/>
      <c r="G21" s="277"/>
      <c r="H21" s="278"/>
      <c r="I21" s="274"/>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row>
    <row r="22" spans="1:10" ht="12.75">
      <c r="A22" s="87"/>
      <c r="B22" s="282"/>
      <c r="C22" s="265"/>
      <c r="D22" s="269"/>
      <c r="E22" s="270"/>
      <c r="F22" s="269"/>
      <c r="G22" s="279"/>
      <c r="H22" s="268"/>
      <c r="I22" s="269"/>
      <c r="J22" s="87"/>
    </row>
    <row r="23" spans="1:46" s="213" customFormat="1" ht="12.75">
      <c r="A23" s="257"/>
      <c r="B23" s="265"/>
      <c r="C23" s="265"/>
      <c r="D23" s="265"/>
      <c r="E23" s="266"/>
      <c r="F23" s="267"/>
      <c r="G23" s="280"/>
      <c r="H23" s="268"/>
      <c r="I23" s="265"/>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row>
    <row r="24" spans="1:10" ht="12.75">
      <c r="A24" s="87"/>
      <c r="B24" s="269"/>
      <c r="C24" s="265"/>
      <c r="D24" s="269"/>
      <c r="E24" s="270"/>
      <c r="F24" s="269"/>
      <c r="G24" s="279"/>
      <c r="H24" s="268"/>
      <c r="I24" s="269"/>
      <c r="J24" s="87"/>
    </row>
    <row r="25" spans="1:10" ht="12.75">
      <c r="A25" s="87"/>
      <c r="B25" s="269"/>
      <c r="C25" s="271"/>
      <c r="D25" s="272"/>
      <c r="E25" s="273"/>
      <c r="F25" s="272"/>
      <c r="G25" s="281"/>
      <c r="H25" s="268"/>
      <c r="I25" s="269"/>
      <c r="J25" s="87"/>
    </row>
    <row r="26" spans="1:10" ht="6" customHeight="1">
      <c r="A26" s="87"/>
      <c r="B26" s="269"/>
      <c r="C26" s="269"/>
      <c r="D26" s="269"/>
      <c r="E26" s="270"/>
      <c r="F26" s="269"/>
      <c r="G26" s="279"/>
      <c r="H26" s="268"/>
      <c r="I26" s="269"/>
      <c r="J26" s="87"/>
    </row>
    <row r="27" spans="1:46" s="29" customFormat="1" ht="12.75">
      <c r="A27" s="258"/>
      <c r="B27" s="274"/>
      <c r="C27" s="274"/>
      <c r="D27" s="274"/>
      <c r="E27" s="275"/>
      <c r="F27" s="276"/>
      <c r="G27" s="277"/>
      <c r="H27" s="278"/>
      <c r="I27" s="274"/>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row>
    <row r="28" spans="1:46" s="29" customFormat="1" ht="12.75">
      <c r="A28" s="258"/>
      <c r="B28" s="274"/>
      <c r="C28" s="274"/>
      <c r="D28" s="274"/>
      <c r="E28" s="275"/>
      <c r="F28" s="276"/>
      <c r="G28" s="277"/>
      <c r="H28" s="278"/>
      <c r="I28" s="274"/>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row>
    <row r="29" spans="1:46" s="29" customFormat="1" ht="12.75">
      <c r="A29" s="258"/>
      <c r="B29" s="274"/>
      <c r="C29" s="274"/>
      <c r="D29" s="274"/>
      <c r="E29" s="275"/>
      <c r="F29" s="276"/>
      <c r="G29" s="277"/>
      <c r="H29" s="278"/>
      <c r="I29" s="274"/>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row>
    <row r="30" spans="1:46" s="29" customFormat="1" ht="12.75">
      <c r="A30" s="258"/>
      <c r="B30" s="274"/>
      <c r="C30" s="274"/>
      <c r="D30" s="274"/>
      <c r="E30" s="275"/>
      <c r="F30" s="276"/>
      <c r="G30" s="277"/>
      <c r="H30" s="278"/>
      <c r="I30" s="274"/>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row>
    <row r="31" spans="1:46" s="29" customFormat="1" ht="12.75">
      <c r="A31" s="258"/>
      <c r="B31" s="274"/>
      <c r="C31" s="274"/>
      <c r="D31" s="274"/>
      <c r="E31" s="275"/>
      <c r="F31" s="276"/>
      <c r="G31" s="277"/>
      <c r="H31" s="278"/>
      <c r="I31" s="274"/>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row>
    <row r="32" spans="1:10" ht="12.75">
      <c r="A32" s="87"/>
      <c r="B32" s="282"/>
      <c r="C32" s="282"/>
      <c r="D32" s="282"/>
      <c r="E32" s="283"/>
      <c r="F32" s="284"/>
      <c r="G32" s="285"/>
      <c r="H32" s="268"/>
      <c r="I32" s="269"/>
      <c r="J32" s="87"/>
    </row>
    <row r="33" spans="1:46" s="213" customFormat="1" ht="12.75">
      <c r="A33" s="257"/>
      <c r="B33" s="265"/>
      <c r="C33" s="265"/>
      <c r="D33" s="265"/>
      <c r="E33" s="266"/>
      <c r="F33" s="267"/>
      <c r="G33" s="280"/>
      <c r="H33" s="268"/>
      <c r="I33" s="265"/>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row>
    <row r="34" spans="1:10" ht="12.75">
      <c r="A34" s="87"/>
      <c r="B34" s="269"/>
      <c r="C34" s="269"/>
      <c r="D34" s="269"/>
      <c r="E34" s="270"/>
      <c r="F34" s="269"/>
      <c r="G34" s="279"/>
      <c r="H34" s="268"/>
      <c r="I34" s="269"/>
      <c r="J34" s="87"/>
    </row>
    <row r="35" spans="1:10" ht="12.75">
      <c r="A35" s="87"/>
      <c r="B35" s="269"/>
      <c r="C35" s="271"/>
      <c r="D35" s="272"/>
      <c r="E35" s="273"/>
      <c r="F35" s="286"/>
      <c r="G35" s="281"/>
      <c r="H35" s="268"/>
      <c r="I35" s="269"/>
      <c r="J35" s="87"/>
    </row>
    <row r="36" spans="1:10" ht="6" customHeight="1">
      <c r="A36" s="87"/>
      <c r="B36" s="269"/>
      <c r="C36" s="269"/>
      <c r="D36" s="269"/>
      <c r="E36" s="270"/>
      <c r="F36" s="287"/>
      <c r="G36" s="279"/>
      <c r="H36" s="268"/>
      <c r="I36" s="269"/>
      <c r="J36" s="87"/>
    </row>
    <row r="37" spans="1:46" s="29" customFormat="1" ht="12.75">
      <c r="A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row>
    <row r="38" spans="1:10" ht="12.75">
      <c r="A38" s="87"/>
      <c r="B38" s="29"/>
      <c r="C38" s="29"/>
      <c r="D38" s="29"/>
      <c r="E38" s="29"/>
      <c r="F38" s="29"/>
      <c r="G38" s="29"/>
      <c r="H38" s="29"/>
      <c r="I38" s="29"/>
      <c r="J38" s="87"/>
    </row>
    <row r="39" spans="1:46" s="213" customFormat="1" ht="12.75">
      <c r="A39" s="257"/>
      <c r="B39" s="258"/>
      <c r="C39" s="258"/>
      <c r="D39" s="258"/>
      <c r="E39" s="258"/>
      <c r="F39" s="258"/>
      <c r="G39" s="258"/>
      <c r="H39" s="258"/>
      <c r="I39" s="258"/>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row>
    <row r="40" spans="1:10" ht="12.75">
      <c r="A40" s="87"/>
      <c r="B40" s="258"/>
      <c r="C40" s="258"/>
      <c r="D40" s="258"/>
      <c r="E40" s="258"/>
      <c r="F40" s="258"/>
      <c r="G40" s="258"/>
      <c r="H40" s="258"/>
      <c r="I40" s="258"/>
      <c r="J40" s="87"/>
    </row>
    <row r="41" spans="1:10" ht="12.75">
      <c r="A41" s="87"/>
      <c r="B41" s="258"/>
      <c r="C41" s="258"/>
      <c r="D41" s="258"/>
      <c r="E41" s="258"/>
      <c r="F41" s="258"/>
      <c r="G41" s="258"/>
      <c r="H41" s="258"/>
      <c r="I41" s="258"/>
      <c r="J41" s="259"/>
    </row>
    <row r="42" spans="1:10" ht="5.25" customHeight="1">
      <c r="A42" s="87"/>
      <c r="B42" s="258"/>
      <c r="C42" s="258"/>
      <c r="D42" s="258"/>
      <c r="E42" s="258"/>
      <c r="F42" s="258"/>
      <c r="G42" s="258"/>
      <c r="H42" s="258"/>
      <c r="I42" s="258"/>
      <c r="J42" s="87"/>
    </row>
    <row r="43" spans="1:46" s="29" customFormat="1" ht="12.75">
      <c r="A43" s="258"/>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row>
    <row r="44" spans="1:10" ht="12.75">
      <c r="A44" s="87"/>
      <c r="B44" s="258"/>
      <c r="C44" s="258"/>
      <c r="D44" s="258"/>
      <c r="E44" s="258"/>
      <c r="F44" s="258"/>
      <c r="G44" s="258"/>
      <c r="H44" s="258"/>
      <c r="I44" s="258"/>
      <c r="J44" s="87"/>
    </row>
    <row r="45" spans="1:10" ht="12.75">
      <c r="A45" s="87"/>
      <c r="B45" s="258"/>
      <c r="C45" s="258"/>
      <c r="D45" s="258"/>
      <c r="E45" s="258"/>
      <c r="F45" s="258"/>
      <c r="G45" s="258"/>
      <c r="H45" s="258"/>
      <c r="I45" s="258"/>
      <c r="J45" s="87"/>
    </row>
    <row r="46" spans="1:10" ht="12.75">
      <c r="A46" s="87"/>
      <c r="B46" s="258"/>
      <c r="C46" s="258"/>
      <c r="D46" s="258"/>
      <c r="E46" s="258"/>
      <c r="F46" s="258"/>
      <c r="G46" s="258"/>
      <c r="H46" s="258"/>
      <c r="I46" s="258"/>
      <c r="J46" s="87"/>
    </row>
    <row r="47" spans="1:10" ht="12.75">
      <c r="A47" s="87"/>
      <c r="B47" s="258"/>
      <c r="C47" s="258"/>
      <c r="D47" s="258"/>
      <c r="E47" s="258"/>
      <c r="F47" s="258"/>
      <c r="G47" s="258"/>
      <c r="H47" s="258"/>
      <c r="I47" s="258"/>
      <c r="J47" s="87"/>
    </row>
    <row r="48" spans="5:8" s="87" customFormat="1" ht="12.75">
      <c r="E48" s="260"/>
      <c r="F48" s="259"/>
      <c r="H48" s="261"/>
    </row>
    <row r="49" spans="5:8" s="87" customFormat="1" ht="12.75">
      <c r="E49" s="260"/>
      <c r="H49" s="261"/>
    </row>
    <row r="50" spans="5:8" s="87" customFormat="1" ht="12.75">
      <c r="E50" s="260"/>
      <c r="H50" s="261"/>
    </row>
    <row r="51" spans="5:8" s="87" customFormat="1" ht="12.75">
      <c r="E51" s="260"/>
      <c r="H51" s="261"/>
    </row>
    <row r="52" spans="5:8" s="87" customFormat="1" ht="12.75">
      <c r="E52" s="260"/>
      <c r="H52" s="261"/>
    </row>
    <row r="53" spans="5:8" s="87" customFormat="1" ht="12.75">
      <c r="E53" s="260"/>
      <c r="H53" s="261"/>
    </row>
    <row r="54" spans="5:8" s="87" customFormat="1" ht="12.75">
      <c r="E54" s="260"/>
      <c r="H54" s="261"/>
    </row>
    <row r="55" s="87" customFormat="1" ht="12.75">
      <c r="E55" s="260"/>
    </row>
    <row r="56" s="87" customFormat="1" ht="12.75">
      <c r="E56" s="260"/>
    </row>
    <row r="57" s="87" customFormat="1" ht="12.75">
      <c r="E57" s="260"/>
    </row>
    <row r="58" s="87" customFormat="1" ht="12.75">
      <c r="E58" s="260"/>
    </row>
    <row r="59" s="87" customFormat="1" ht="12.75">
      <c r="E59" s="260"/>
    </row>
    <row r="60" s="87" customFormat="1" ht="12.75">
      <c r="E60" s="260"/>
    </row>
    <row r="61" s="87" customFormat="1" ht="12.75">
      <c r="E61" s="260"/>
    </row>
    <row r="62" s="87" customFormat="1" ht="12.75">
      <c r="E62" s="260"/>
    </row>
    <row r="63" s="87" customFormat="1" ht="12.75">
      <c r="E63" s="260"/>
    </row>
    <row r="64" s="87" customFormat="1" ht="12.75">
      <c r="E64" s="260"/>
    </row>
    <row r="65" s="87" customFormat="1" ht="12.75">
      <c r="E65" s="260"/>
    </row>
    <row r="66" s="87" customFormat="1" ht="12.75">
      <c r="E66" s="260"/>
    </row>
    <row r="67" s="87" customFormat="1" ht="12.75">
      <c r="E67" s="260"/>
    </row>
    <row r="68" s="87" customFormat="1" ht="12.75">
      <c r="E68" s="260"/>
    </row>
    <row r="69" s="87" customFormat="1" ht="12.75">
      <c r="E69" s="260"/>
    </row>
    <row r="70" s="87" customFormat="1" ht="12.75">
      <c r="E70" s="260"/>
    </row>
    <row r="71" s="87" customFormat="1" ht="12.75">
      <c r="E71" s="260"/>
    </row>
    <row r="72" s="87" customFormat="1" ht="12.75">
      <c r="E72" s="260"/>
    </row>
    <row r="73" s="87" customFormat="1" ht="12.75">
      <c r="E73" s="260"/>
    </row>
    <row r="74" s="87" customFormat="1" ht="12.75">
      <c r="E74" s="260"/>
    </row>
    <row r="75" s="87" customFormat="1" ht="12.75">
      <c r="E75" s="260"/>
    </row>
    <row r="76" s="87" customFormat="1" ht="12.75">
      <c r="E76" s="260"/>
    </row>
    <row r="77" s="87" customFormat="1" ht="12.75">
      <c r="E77" s="260"/>
    </row>
    <row r="78" s="87" customFormat="1" ht="12.75">
      <c r="E78" s="260"/>
    </row>
    <row r="79" s="87" customFormat="1" ht="12.75">
      <c r="E79" s="260"/>
    </row>
    <row r="80" s="87" customFormat="1" ht="12.75">
      <c r="E80" s="260"/>
    </row>
    <row r="81" s="87" customFormat="1" ht="12.75">
      <c r="E81" s="260"/>
    </row>
    <row r="82" s="87" customFormat="1" ht="12.75">
      <c r="E82" s="260"/>
    </row>
    <row r="83" s="87" customFormat="1" ht="12.75">
      <c r="E83" s="260"/>
    </row>
    <row r="84" s="87" customFormat="1" ht="12.75">
      <c r="E84" s="260"/>
    </row>
    <row r="85" s="87" customFormat="1" ht="12.75">
      <c r="E85" s="260"/>
    </row>
    <row r="86" s="87" customFormat="1" ht="12.75">
      <c r="E86" s="260"/>
    </row>
    <row r="87" s="87" customFormat="1" ht="12.75">
      <c r="E87" s="260"/>
    </row>
    <row r="88" s="87" customFormat="1" ht="12.75">
      <c r="E88" s="260"/>
    </row>
    <row r="89" s="87" customFormat="1" ht="12.75">
      <c r="E89" s="260"/>
    </row>
    <row r="90" s="87" customFormat="1" ht="12.75">
      <c r="E90" s="260"/>
    </row>
    <row r="91" s="87" customFormat="1" ht="12.75">
      <c r="E91" s="260"/>
    </row>
    <row r="92" s="87" customFormat="1" ht="12.75">
      <c r="E92" s="260"/>
    </row>
    <row r="93" s="87" customFormat="1" ht="12.75">
      <c r="E93" s="260"/>
    </row>
    <row r="94" s="87" customFormat="1" ht="12.75">
      <c r="E94" s="260"/>
    </row>
    <row r="95" s="87" customFormat="1" ht="12.75">
      <c r="E95" s="260"/>
    </row>
    <row r="96" s="87" customFormat="1" ht="12.75">
      <c r="E96" s="260"/>
    </row>
    <row r="97" s="87" customFormat="1" ht="12.75">
      <c r="E97" s="260"/>
    </row>
    <row r="98" s="87" customFormat="1" ht="12.75">
      <c r="E98" s="260"/>
    </row>
    <row r="99" s="87" customFormat="1" ht="12.75">
      <c r="E99" s="260"/>
    </row>
    <row r="100" s="87" customFormat="1" ht="12.75">
      <c r="E100" s="260"/>
    </row>
    <row r="101" s="87" customFormat="1" ht="12.75">
      <c r="E101" s="260"/>
    </row>
    <row r="102" s="87" customFormat="1" ht="12.75">
      <c r="E102" s="260"/>
    </row>
    <row r="103" s="87" customFormat="1" ht="12.75">
      <c r="E103" s="260"/>
    </row>
    <row r="104" s="87" customFormat="1" ht="12.75">
      <c r="E104" s="260"/>
    </row>
    <row r="105" s="87" customFormat="1" ht="12.75">
      <c r="E105" s="260"/>
    </row>
    <row r="106" s="87" customFormat="1" ht="12.75">
      <c r="E106" s="260"/>
    </row>
    <row r="107" s="87" customFormat="1" ht="12.75">
      <c r="E107" s="260"/>
    </row>
    <row r="108" s="87" customFormat="1" ht="12.75">
      <c r="E108" s="260"/>
    </row>
    <row r="109" s="87" customFormat="1" ht="12.75">
      <c r="E109" s="260"/>
    </row>
    <row r="110" s="87" customFormat="1" ht="12.75">
      <c r="E110" s="260"/>
    </row>
    <row r="111" s="87" customFormat="1" ht="12.75">
      <c r="E111" s="260"/>
    </row>
    <row r="112" s="87" customFormat="1" ht="12.75">
      <c r="E112" s="260"/>
    </row>
    <row r="113" s="87" customFormat="1" ht="12.75">
      <c r="E113" s="260"/>
    </row>
    <row r="114" s="87" customFormat="1" ht="12.75">
      <c r="E114" s="260"/>
    </row>
    <row r="115" s="87" customFormat="1" ht="12.75">
      <c r="E115" s="260"/>
    </row>
    <row r="116" s="87" customFormat="1" ht="12.75">
      <c r="E116" s="260"/>
    </row>
    <row r="117" s="87" customFormat="1" ht="12.75">
      <c r="E117" s="260"/>
    </row>
    <row r="118" s="87" customFormat="1" ht="12.75">
      <c r="E118" s="260"/>
    </row>
    <row r="119" s="87" customFormat="1" ht="12.75">
      <c r="E119" s="260"/>
    </row>
    <row r="120" s="87" customFormat="1" ht="12.75">
      <c r="E120" s="260"/>
    </row>
    <row r="121" s="87" customFormat="1" ht="12.75">
      <c r="E121" s="260"/>
    </row>
    <row r="122" s="87" customFormat="1" ht="12.75">
      <c r="E122" s="260"/>
    </row>
    <row r="123" s="87" customFormat="1" ht="12.75">
      <c r="E123" s="260"/>
    </row>
    <row r="124" s="87" customFormat="1" ht="12.75">
      <c r="E124" s="260"/>
    </row>
    <row r="125" s="87" customFormat="1" ht="12.75">
      <c r="E125" s="260"/>
    </row>
    <row r="126" s="87" customFormat="1" ht="12.75">
      <c r="E126" s="260"/>
    </row>
    <row r="127" s="87" customFormat="1" ht="12.75">
      <c r="E127" s="260"/>
    </row>
    <row r="128" s="87" customFormat="1" ht="12.75">
      <c r="E128" s="260"/>
    </row>
    <row r="129" s="87" customFormat="1" ht="12.75">
      <c r="E129" s="260"/>
    </row>
    <row r="130" s="87" customFormat="1" ht="12.75">
      <c r="E130" s="260"/>
    </row>
    <row r="131" s="87" customFormat="1" ht="12.75">
      <c r="E131" s="260"/>
    </row>
    <row r="132" s="87" customFormat="1" ht="12.75">
      <c r="E132" s="260"/>
    </row>
    <row r="133" s="87" customFormat="1" ht="12.75">
      <c r="E133" s="260"/>
    </row>
    <row r="134" s="87" customFormat="1" ht="12.75">
      <c r="E134" s="260"/>
    </row>
    <row r="135" s="87" customFormat="1" ht="12.75">
      <c r="E135" s="260"/>
    </row>
    <row r="136" s="87" customFormat="1" ht="12.75">
      <c r="E136" s="260"/>
    </row>
    <row r="137" s="87" customFormat="1" ht="12.75">
      <c r="E137" s="260"/>
    </row>
    <row r="138" s="87" customFormat="1" ht="12.75">
      <c r="E138" s="260"/>
    </row>
    <row r="139" s="87" customFormat="1" ht="12.75">
      <c r="E139" s="260"/>
    </row>
    <row r="140" s="87" customFormat="1" ht="12.75">
      <c r="E140" s="260"/>
    </row>
    <row r="141" s="87" customFormat="1" ht="12.75">
      <c r="E141" s="260"/>
    </row>
    <row r="142" s="87" customFormat="1" ht="12.75">
      <c r="E142" s="260"/>
    </row>
    <row r="143" s="87" customFormat="1" ht="12.75">
      <c r="E143" s="260"/>
    </row>
    <row r="144" s="87" customFormat="1" ht="12.75">
      <c r="E144" s="260"/>
    </row>
    <row r="145" s="87" customFormat="1" ht="12.75">
      <c r="E145" s="260"/>
    </row>
    <row r="146" s="87" customFormat="1" ht="12.75">
      <c r="E146" s="260"/>
    </row>
    <row r="147" s="87" customFormat="1" ht="12.75">
      <c r="E147" s="260"/>
    </row>
    <row r="148" s="87" customFormat="1" ht="12.75">
      <c r="E148" s="260"/>
    </row>
    <row r="149" s="87" customFormat="1" ht="12.75">
      <c r="E149" s="260"/>
    </row>
    <row r="150" s="87" customFormat="1" ht="12.75">
      <c r="E150" s="260"/>
    </row>
    <row r="151" s="87" customFormat="1" ht="12.75">
      <c r="E151" s="260"/>
    </row>
    <row r="152" s="87" customFormat="1" ht="12.75">
      <c r="E152" s="260"/>
    </row>
    <row r="153" s="87" customFormat="1" ht="12.75">
      <c r="E153" s="260"/>
    </row>
    <row r="154" s="87" customFormat="1" ht="12.75">
      <c r="E154" s="260"/>
    </row>
    <row r="155" s="87" customFormat="1" ht="12.75">
      <c r="E155" s="260"/>
    </row>
    <row r="156" s="87" customFormat="1" ht="12.75">
      <c r="E156" s="260"/>
    </row>
    <row r="157" s="87" customFormat="1" ht="12.75">
      <c r="E157" s="260"/>
    </row>
    <row r="158" s="87" customFormat="1" ht="12.75">
      <c r="E158" s="260"/>
    </row>
    <row r="159" s="87" customFormat="1" ht="12.75">
      <c r="E159" s="260"/>
    </row>
    <row r="160" s="87" customFormat="1" ht="12.75">
      <c r="E160" s="260"/>
    </row>
    <row r="161" s="87" customFormat="1" ht="12.75">
      <c r="E161" s="260"/>
    </row>
    <row r="162" s="87" customFormat="1" ht="12.75">
      <c r="E162" s="260"/>
    </row>
    <row r="163" s="87" customFormat="1" ht="12.75">
      <c r="E163" s="260"/>
    </row>
    <row r="164" s="87" customFormat="1" ht="12.75">
      <c r="E164" s="260"/>
    </row>
    <row r="165" s="87" customFormat="1" ht="12.75">
      <c r="E165" s="260"/>
    </row>
    <row r="166" s="87" customFormat="1" ht="12.75">
      <c r="E166" s="260"/>
    </row>
    <row r="167" s="87" customFormat="1" ht="12.75">
      <c r="E167" s="260"/>
    </row>
    <row r="168" s="87" customFormat="1" ht="12.75">
      <c r="E168" s="260"/>
    </row>
    <row r="169" s="87" customFormat="1" ht="12.75">
      <c r="E169" s="260"/>
    </row>
    <row r="170" s="87" customFormat="1" ht="12.75">
      <c r="E170" s="260"/>
    </row>
    <row r="171" s="87" customFormat="1" ht="12.75">
      <c r="E171" s="260"/>
    </row>
    <row r="172" s="87" customFormat="1" ht="12.75">
      <c r="E172" s="260"/>
    </row>
    <row r="173" s="87" customFormat="1" ht="12.75">
      <c r="E173" s="260"/>
    </row>
    <row r="174" s="87" customFormat="1" ht="12.75">
      <c r="E174" s="260"/>
    </row>
    <row r="175" s="87" customFormat="1" ht="12.75">
      <c r="E175" s="260"/>
    </row>
    <row r="176" s="87" customFormat="1" ht="12.75">
      <c r="E176" s="260"/>
    </row>
    <row r="177" s="87" customFormat="1" ht="12.75">
      <c r="E177" s="260"/>
    </row>
    <row r="178" s="87" customFormat="1" ht="12.75">
      <c r="E178" s="260"/>
    </row>
    <row r="179" s="87" customFormat="1" ht="12.75">
      <c r="E179" s="260"/>
    </row>
    <row r="180" s="87" customFormat="1" ht="12.75">
      <c r="E180" s="260"/>
    </row>
    <row r="181" s="87" customFormat="1" ht="12.75">
      <c r="E181" s="260"/>
    </row>
    <row r="182" s="87" customFormat="1" ht="12.75">
      <c r="E182" s="260"/>
    </row>
    <row r="183" s="87" customFormat="1" ht="12.75">
      <c r="E183" s="260"/>
    </row>
    <row r="184" s="87" customFormat="1" ht="12.75">
      <c r="E184" s="260"/>
    </row>
    <row r="185" s="87" customFormat="1" ht="12.75">
      <c r="E185" s="260"/>
    </row>
    <row r="186" s="87" customFormat="1" ht="12.75">
      <c r="E186" s="260"/>
    </row>
    <row r="187" s="87" customFormat="1" ht="12.75">
      <c r="E187" s="260"/>
    </row>
    <row r="188" s="87" customFormat="1" ht="12.75">
      <c r="E188" s="260"/>
    </row>
    <row r="189" s="87" customFormat="1" ht="12.75">
      <c r="E189" s="260"/>
    </row>
    <row r="190" s="87" customFormat="1" ht="12.75">
      <c r="E190" s="260"/>
    </row>
    <row r="191" s="87" customFormat="1" ht="12.75">
      <c r="E191" s="260"/>
    </row>
    <row r="192" s="87" customFormat="1" ht="12.75">
      <c r="E192" s="260"/>
    </row>
    <row r="193" s="87" customFormat="1" ht="12.75">
      <c r="E193" s="260"/>
    </row>
    <row r="194" s="87" customFormat="1" ht="12.75">
      <c r="E194" s="260"/>
    </row>
    <row r="195" s="87" customFormat="1" ht="12.75">
      <c r="E195" s="260"/>
    </row>
    <row r="196" s="87" customFormat="1" ht="12.75">
      <c r="E196" s="260"/>
    </row>
    <row r="197" s="87" customFormat="1" ht="12.75">
      <c r="E197" s="260"/>
    </row>
    <row r="198" s="87" customFormat="1" ht="12.75">
      <c r="E198" s="260"/>
    </row>
    <row r="199" s="87" customFormat="1" ht="12.75">
      <c r="E199" s="260"/>
    </row>
    <row r="200" s="87" customFormat="1" ht="12.75">
      <c r="E200" s="260"/>
    </row>
    <row r="201" s="87" customFormat="1" ht="12.75">
      <c r="E201" s="260"/>
    </row>
    <row r="202" s="87" customFormat="1" ht="12.75">
      <c r="E202" s="260"/>
    </row>
    <row r="203" s="87" customFormat="1" ht="12.75">
      <c r="E203" s="260"/>
    </row>
    <row r="204" s="87" customFormat="1" ht="12.75">
      <c r="E204" s="260"/>
    </row>
    <row r="205" s="87" customFormat="1" ht="12.75">
      <c r="E205" s="260"/>
    </row>
    <row r="206" s="87" customFormat="1" ht="12.75">
      <c r="E206" s="260"/>
    </row>
    <row r="207" s="87" customFormat="1" ht="12.75">
      <c r="E207" s="260"/>
    </row>
    <row r="208" s="87" customFormat="1" ht="12.75">
      <c r="E208" s="260"/>
    </row>
    <row r="209" s="87" customFormat="1" ht="12.75">
      <c r="E209" s="260"/>
    </row>
    <row r="210" s="87" customFormat="1" ht="12.75">
      <c r="E210" s="260"/>
    </row>
    <row r="211" s="87" customFormat="1" ht="12.75">
      <c r="E211" s="260"/>
    </row>
    <row r="212" s="87" customFormat="1" ht="12.75">
      <c r="E212" s="260"/>
    </row>
    <row r="213" s="87" customFormat="1" ht="12.75">
      <c r="E213" s="260"/>
    </row>
    <row r="214" s="87" customFormat="1" ht="12.75">
      <c r="E214" s="260"/>
    </row>
    <row r="215" s="87" customFormat="1" ht="12.75">
      <c r="E215" s="260"/>
    </row>
    <row r="216" s="87" customFormat="1" ht="12.75">
      <c r="E216" s="260"/>
    </row>
    <row r="217" s="87" customFormat="1" ht="12.75">
      <c r="E217" s="260"/>
    </row>
    <row r="218" s="87" customFormat="1" ht="12.75">
      <c r="E218" s="260"/>
    </row>
    <row r="219" s="87" customFormat="1" ht="12.75">
      <c r="E219" s="260"/>
    </row>
    <row r="220" s="87" customFormat="1" ht="12.75">
      <c r="E220" s="260"/>
    </row>
    <row r="221" s="87" customFormat="1" ht="12.75">
      <c r="E221" s="260"/>
    </row>
    <row r="222" s="87" customFormat="1" ht="12.75">
      <c r="E222" s="260"/>
    </row>
    <row r="223" s="87" customFormat="1" ht="12.75">
      <c r="E223" s="260"/>
    </row>
    <row r="224" s="87" customFormat="1" ht="12.75">
      <c r="E224" s="260"/>
    </row>
    <row r="225" s="87" customFormat="1" ht="12.75">
      <c r="E225" s="260"/>
    </row>
    <row r="226" s="87" customFormat="1" ht="12.75">
      <c r="E226" s="260"/>
    </row>
    <row r="227" s="87" customFormat="1" ht="12.75">
      <c r="E227" s="260"/>
    </row>
    <row r="228" s="87" customFormat="1" ht="12.75">
      <c r="E228" s="260"/>
    </row>
    <row r="229" s="87" customFormat="1" ht="12.75">
      <c r="E229" s="260"/>
    </row>
    <row r="230" s="87" customFormat="1" ht="12.75">
      <c r="E230" s="260"/>
    </row>
    <row r="231" s="87" customFormat="1" ht="12.75">
      <c r="E231" s="260"/>
    </row>
    <row r="232" s="87" customFormat="1" ht="12.75">
      <c r="E232" s="260"/>
    </row>
    <row r="233" s="87" customFormat="1" ht="12.75">
      <c r="E233" s="260"/>
    </row>
    <row r="234" s="87" customFormat="1" ht="12.75">
      <c r="E234" s="260"/>
    </row>
    <row r="235" s="87" customFormat="1" ht="12.75">
      <c r="E235" s="260"/>
    </row>
    <row r="236" s="87" customFormat="1" ht="12.75">
      <c r="E236" s="260"/>
    </row>
    <row r="237" s="87" customFormat="1" ht="12.75">
      <c r="E237" s="260"/>
    </row>
    <row r="238" s="87" customFormat="1" ht="12.75">
      <c r="E238" s="260"/>
    </row>
    <row r="239" s="87" customFormat="1" ht="12.75">
      <c r="E239" s="260"/>
    </row>
    <row r="240" s="87" customFormat="1" ht="12.75">
      <c r="E240" s="260"/>
    </row>
    <row r="241" s="87" customFormat="1" ht="12.75">
      <c r="E241" s="260"/>
    </row>
    <row r="242" s="87" customFormat="1" ht="12.75">
      <c r="E242" s="260"/>
    </row>
    <row r="243" s="87" customFormat="1" ht="12.75">
      <c r="E243" s="260"/>
    </row>
    <row r="244" s="87" customFormat="1" ht="12.75">
      <c r="E244" s="260"/>
    </row>
    <row r="245" s="87" customFormat="1" ht="12.75">
      <c r="E245" s="260"/>
    </row>
    <row r="246" s="87" customFormat="1" ht="12.75">
      <c r="E246" s="260"/>
    </row>
    <row r="247" s="87" customFormat="1" ht="12.75">
      <c r="E247" s="260"/>
    </row>
    <row r="248" s="87" customFormat="1" ht="12.75">
      <c r="E248" s="260"/>
    </row>
    <row r="249" s="87" customFormat="1" ht="12.75">
      <c r="E249" s="260"/>
    </row>
    <row r="250" s="87" customFormat="1" ht="12.75">
      <c r="E250" s="260"/>
    </row>
    <row r="251" s="87" customFormat="1" ht="12.75">
      <c r="E251" s="260"/>
    </row>
    <row r="252" s="87" customFormat="1" ht="12.75">
      <c r="E252" s="260"/>
    </row>
    <row r="253" s="87" customFormat="1" ht="12.75">
      <c r="E253" s="260"/>
    </row>
    <row r="254" s="87" customFormat="1" ht="12.75">
      <c r="E254" s="260"/>
    </row>
    <row r="255" s="87" customFormat="1" ht="12.75">
      <c r="E255" s="260"/>
    </row>
    <row r="256" s="87" customFormat="1" ht="12.75">
      <c r="E256" s="260"/>
    </row>
    <row r="257" s="87" customFormat="1" ht="12.75">
      <c r="E257" s="260"/>
    </row>
    <row r="258" s="87" customFormat="1" ht="12.75">
      <c r="E258" s="260"/>
    </row>
    <row r="259" s="87" customFormat="1" ht="12.75">
      <c r="E259" s="260"/>
    </row>
    <row r="260" s="87" customFormat="1" ht="12.75">
      <c r="E260" s="260"/>
    </row>
    <row r="261" s="87" customFormat="1" ht="12.75">
      <c r="E261" s="260"/>
    </row>
    <row r="262" s="87" customFormat="1" ht="12.75">
      <c r="E262" s="260"/>
    </row>
    <row r="263" s="87" customFormat="1" ht="12.75">
      <c r="E263" s="260"/>
    </row>
    <row r="264" s="87" customFormat="1" ht="12.75">
      <c r="E264" s="260"/>
    </row>
    <row r="265" s="87" customFormat="1" ht="12.75">
      <c r="E265" s="260"/>
    </row>
    <row r="266" s="87" customFormat="1" ht="12.75">
      <c r="E266" s="260"/>
    </row>
    <row r="267" s="87" customFormat="1" ht="12.75">
      <c r="E267" s="260"/>
    </row>
    <row r="268" s="87" customFormat="1" ht="12.75">
      <c r="E268" s="260"/>
    </row>
    <row r="269" s="87" customFormat="1" ht="12.75">
      <c r="E269" s="260"/>
    </row>
    <row r="270" s="87" customFormat="1" ht="12.75">
      <c r="E270" s="260"/>
    </row>
    <row r="271" s="87" customFormat="1" ht="12.75">
      <c r="E271" s="260"/>
    </row>
    <row r="272" s="87" customFormat="1" ht="12.75">
      <c r="E272" s="260"/>
    </row>
    <row r="273" s="87" customFormat="1" ht="12.75">
      <c r="E273" s="260"/>
    </row>
    <row r="274" s="87" customFormat="1" ht="12.75">
      <c r="E274" s="260"/>
    </row>
    <row r="275" s="87" customFormat="1" ht="12.75">
      <c r="E275" s="260"/>
    </row>
    <row r="276" s="87" customFormat="1" ht="12.75">
      <c r="E276" s="260"/>
    </row>
    <row r="277" s="87" customFormat="1" ht="12.75">
      <c r="E277" s="260"/>
    </row>
    <row r="278" s="87" customFormat="1" ht="12.75">
      <c r="E278" s="260"/>
    </row>
    <row r="279" s="87" customFormat="1" ht="12.75">
      <c r="E279" s="260"/>
    </row>
    <row r="280" s="87" customFormat="1" ht="12.75">
      <c r="E280" s="260"/>
    </row>
    <row r="281" s="87" customFormat="1" ht="12.75">
      <c r="E281" s="260"/>
    </row>
    <row r="282" s="87" customFormat="1" ht="12.75">
      <c r="E282" s="260"/>
    </row>
    <row r="283" s="87" customFormat="1" ht="12.75">
      <c r="E283" s="260"/>
    </row>
    <row r="284" s="87" customFormat="1" ht="12.75">
      <c r="E284" s="260"/>
    </row>
    <row r="285" s="87" customFormat="1" ht="12.75">
      <c r="E285" s="260"/>
    </row>
    <row r="286" s="87" customFormat="1" ht="12.75">
      <c r="E286" s="260"/>
    </row>
    <row r="287" s="87" customFormat="1" ht="12.75">
      <c r="E287" s="260"/>
    </row>
    <row r="288" s="87" customFormat="1" ht="12.75">
      <c r="E288" s="260"/>
    </row>
    <row r="289" s="87" customFormat="1" ht="12.75">
      <c r="E289" s="260"/>
    </row>
    <row r="290" s="87" customFormat="1" ht="12.75">
      <c r="E290" s="260"/>
    </row>
    <row r="291" s="87" customFormat="1" ht="12.75">
      <c r="E291" s="260"/>
    </row>
    <row r="292" s="87" customFormat="1" ht="12.75">
      <c r="E292" s="260"/>
    </row>
    <row r="293" s="87" customFormat="1" ht="12.75">
      <c r="E293" s="260"/>
    </row>
    <row r="294" s="87" customFormat="1" ht="12.75">
      <c r="E294" s="260"/>
    </row>
    <row r="295" s="87" customFormat="1" ht="12.75">
      <c r="E295" s="260"/>
    </row>
    <row r="296" s="87" customFormat="1" ht="12.75">
      <c r="E296" s="260"/>
    </row>
    <row r="297" s="87" customFormat="1" ht="12.75">
      <c r="E297" s="260"/>
    </row>
    <row r="298" s="87" customFormat="1" ht="12.75">
      <c r="E298" s="260"/>
    </row>
    <row r="299" s="87" customFormat="1" ht="12.75">
      <c r="E299" s="260"/>
    </row>
    <row r="300" s="87" customFormat="1" ht="12.75">
      <c r="E300" s="260"/>
    </row>
    <row r="301" s="87" customFormat="1" ht="12.75">
      <c r="E301" s="260"/>
    </row>
    <row r="302" s="87" customFormat="1" ht="12.75">
      <c r="E302" s="260"/>
    </row>
    <row r="303" s="87" customFormat="1" ht="12.75">
      <c r="E303" s="260"/>
    </row>
    <row r="304" s="87" customFormat="1" ht="12.75">
      <c r="E304" s="260"/>
    </row>
    <row r="305" s="87" customFormat="1" ht="12.75">
      <c r="E305" s="260"/>
    </row>
    <row r="306" s="87" customFormat="1" ht="12.75">
      <c r="E306" s="260"/>
    </row>
    <row r="307" s="87" customFormat="1" ht="12.75">
      <c r="E307" s="260"/>
    </row>
    <row r="308" s="87" customFormat="1" ht="12.75">
      <c r="E308" s="260"/>
    </row>
    <row r="309" s="87" customFormat="1" ht="12.75">
      <c r="E309" s="260"/>
    </row>
    <row r="310" s="87" customFormat="1" ht="12.75">
      <c r="E310" s="260"/>
    </row>
    <row r="311" s="87" customFormat="1" ht="12.75">
      <c r="E311" s="260"/>
    </row>
    <row r="312" s="87" customFormat="1" ht="12.75">
      <c r="E312" s="260"/>
    </row>
    <row r="313" s="87" customFormat="1" ht="12.75">
      <c r="E313" s="260"/>
    </row>
    <row r="314" s="87" customFormat="1" ht="12.75">
      <c r="E314" s="260"/>
    </row>
    <row r="315" s="87" customFormat="1" ht="12.75">
      <c r="E315" s="260"/>
    </row>
    <row r="316" s="87" customFormat="1" ht="12.75">
      <c r="E316" s="260"/>
    </row>
    <row r="317" s="87" customFormat="1" ht="12.75">
      <c r="E317" s="260"/>
    </row>
    <row r="318" s="87" customFormat="1" ht="12.75">
      <c r="E318" s="260"/>
    </row>
    <row r="319" s="87" customFormat="1" ht="12.75">
      <c r="E319" s="260"/>
    </row>
    <row r="320" s="87" customFormat="1" ht="12.75">
      <c r="E320" s="260"/>
    </row>
    <row r="321" s="87" customFormat="1" ht="12.75">
      <c r="E321" s="260"/>
    </row>
    <row r="322" s="87" customFormat="1" ht="12.75">
      <c r="E322" s="260"/>
    </row>
    <row r="323" s="87" customFormat="1" ht="12.75">
      <c r="E323" s="260"/>
    </row>
    <row r="324" s="87" customFormat="1" ht="12.75">
      <c r="E324" s="260"/>
    </row>
    <row r="325" s="87" customFormat="1" ht="12.75">
      <c r="E325" s="260"/>
    </row>
    <row r="326" s="87" customFormat="1" ht="12.75">
      <c r="E326" s="260"/>
    </row>
    <row r="327" s="87" customFormat="1" ht="12.75">
      <c r="E327" s="260"/>
    </row>
    <row r="328" s="87" customFormat="1" ht="12.75">
      <c r="E328" s="260"/>
    </row>
    <row r="329" s="87" customFormat="1" ht="12.75">
      <c r="E329" s="260"/>
    </row>
    <row r="330" s="87" customFormat="1" ht="12.75">
      <c r="E330" s="260"/>
    </row>
    <row r="331" s="87" customFormat="1" ht="12.75">
      <c r="E331" s="260"/>
    </row>
    <row r="332" s="87" customFormat="1" ht="12.75">
      <c r="E332" s="260"/>
    </row>
    <row r="333" s="87" customFormat="1" ht="12.75">
      <c r="E333" s="260"/>
    </row>
    <row r="334" s="87" customFormat="1" ht="12.75">
      <c r="E334" s="260"/>
    </row>
    <row r="335" s="87" customFormat="1" ht="12.75">
      <c r="E335" s="260"/>
    </row>
    <row r="336" s="87" customFormat="1" ht="12.75">
      <c r="E336" s="260"/>
    </row>
    <row r="337" s="87" customFormat="1" ht="12.75">
      <c r="E337" s="260"/>
    </row>
    <row r="338" s="87" customFormat="1" ht="12.75">
      <c r="E338" s="260"/>
    </row>
    <row r="339" s="87" customFormat="1" ht="12.75">
      <c r="E339" s="260"/>
    </row>
    <row r="340" s="87" customFormat="1" ht="12.75">
      <c r="E340" s="260"/>
    </row>
    <row r="341" s="87" customFormat="1" ht="12.75">
      <c r="E341" s="260"/>
    </row>
    <row r="342" s="87" customFormat="1" ht="12.75">
      <c r="E342" s="260"/>
    </row>
    <row r="343" s="87" customFormat="1" ht="12.75">
      <c r="E343" s="260"/>
    </row>
    <row r="344" s="87" customFormat="1" ht="12.75">
      <c r="E344" s="260"/>
    </row>
    <row r="345" s="87" customFormat="1" ht="12.75">
      <c r="E345" s="260"/>
    </row>
    <row r="346" s="87" customFormat="1" ht="12.75">
      <c r="E346" s="260"/>
    </row>
    <row r="347" s="87" customFormat="1" ht="12.75">
      <c r="E347" s="260"/>
    </row>
    <row r="348" s="87" customFormat="1" ht="12.75">
      <c r="E348" s="260"/>
    </row>
    <row r="349" s="87" customFormat="1" ht="12.75">
      <c r="E349" s="260"/>
    </row>
    <row r="350" s="87" customFormat="1" ht="12.75">
      <c r="E350" s="260"/>
    </row>
    <row r="351" s="87" customFormat="1" ht="12.75">
      <c r="E351" s="260"/>
    </row>
    <row r="352" s="87" customFormat="1" ht="12.75">
      <c r="E352" s="260"/>
    </row>
    <row r="353" s="87" customFormat="1" ht="12.75">
      <c r="E353" s="260"/>
    </row>
    <row r="354" s="87" customFormat="1" ht="12.75">
      <c r="E354" s="260"/>
    </row>
    <row r="355" s="87" customFormat="1" ht="12.75">
      <c r="E355" s="260"/>
    </row>
    <row r="356" s="87" customFormat="1" ht="12.75">
      <c r="E356" s="260"/>
    </row>
    <row r="357" s="87" customFormat="1" ht="12.75">
      <c r="E357" s="260"/>
    </row>
    <row r="358" s="87" customFormat="1" ht="12.75">
      <c r="E358" s="260"/>
    </row>
    <row r="359" s="87" customFormat="1" ht="12.75">
      <c r="E359" s="260"/>
    </row>
    <row r="360" s="87" customFormat="1" ht="12.75">
      <c r="E360" s="260"/>
    </row>
    <row r="361" s="87" customFormat="1" ht="12.75">
      <c r="E361" s="260"/>
    </row>
    <row r="362" s="87" customFormat="1" ht="12.75">
      <c r="E362" s="260"/>
    </row>
    <row r="363" s="87" customFormat="1" ht="12.75">
      <c r="E363" s="260"/>
    </row>
    <row r="364" s="87" customFormat="1" ht="12.75">
      <c r="E364" s="260"/>
    </row>
    <row r="365" s="87" customFormat="1" ht="12.75">
      <c r="E365" s="260"/>
    </row>
    <row r="366" s="87" customFormat="1" ht="12.75">
      <c r="E366" s="260"/>
    </row>
    <row r="367" s="87" customFormat="1" ht="12.75">
      <c r="E367" s="260"/>
    </row>
    <row r="368" s="87" customFormat="1" ht="12.75">
      <c r="E368" s="260"/>
    </row>
    <row r="369" s="87" customFormat="1" ht="12.75">
      <c r="E369" s="260"/>
    </row>
    <row r="370" s="87" customFormat="1" ht="12.75">
      <c r="E370" s="260"/>
    </row>
    <row r="371" s="87" customFormat="1" ht="12.75">
      <c r="E371" s="260"/>
    </row>
    <row r="372" s="87" customFormat="1" ht="12.75">
      <c r="E372" s="260"/>
    </row>
    <row r="373" s="87" customFormat="1" ht="12.75">
      <c r="E373" s="260"/>
    </row>
    <row r="374" s="87" customFormat="1" ht="12.75">
      <c r="E374" s="260"/>
    </row>
    <row r="375" s="87" customFormat="1" ht="12.75">
      <c r="E375" s="260"/>
    </row>
    <row r="376" s="87" customFormat="1" ht="12.75">
      <c r="E376" s="260"/>
    </row>
    <row r="377" s="87" customFormat="1" ht="12.75">
      <c r="E377" s="260"/>
    </row>
    <row r="378" s="87" customFormat="1" ht="12.75">
      <c r="E378" s="260"/>
    </row>
    <row r="379" s="87" customFormat="1" ht="12.75">
      <c r="E379" s="260"/>
    </row>
    <row r="380" s="87" customFormat="1" ht="12.75">
      <c r="E380" s="260"/>
    </row>
    <row r="381" s="87" customFormat="1" ht="12.75">
      <c r="E381" s="260"/>
    </row>
    <row r="382" s="87" customFormat="1" ht="12.75">
      <c r="E382" s="260"/>
    </row>
    <row r="383" s="87" customFormat="1" ht="12.75">
      <c r="E383" s="260"/>
    </row>
    <row r="384" s="87" customFormat="1" ht="12.75">
      <c r="E384" s="260"/>
    </row>
    <row r="385" s="87" customFormat="1" ht="12.75">
      <c r="E385" s="260"/>
    </row>
    <row r="386" s="87" customFormat="1" ht="12.75">
      <c r="E386" s="260"/>
    </row>
    <row r="387" s="87" customFormat="1" ht="12.75">
      <c r="E387" s="260"/>
    </row>
    <row r="388" s="87" customFormat="1" ht="12.75">
      <c r="E388" s="260"/>
    </row>
    <row r="389" s="87" customFormat="1" ht="12.75">
      <c r="E389" s="260"/>
    </row>
    <row r="390" s="87" customFormat="1" ht="12.75">
      <c r="E390" s="260"/>
    </row>
    <row r="391" s="87" customFormat="1" ht="12.75">
      <c r="E391" s="260"/>
    </row>
    <row r="392" s="87" customFormat="1" ht="12.75">
      <c r="E392" s="260"/>
    </row>
    <row r="393" s="87" customFormat="1" ht="12.75">
      <c r="E393" s="260"/>
    </row>
    <row r="394" s="87" customFormat="1" ht="12.75">
      <c r="E394" s="260"/>
    </row>
    <row r="395" s="87" customFormat="1" ht="12.75">
      <c r="E395" s="260"/>
    </row>
    <row r="396" s="87" customFormat="1" ht="12.75">
      <c r="E396" s="260"/>
    </row>
    <row r="397" s="87" customFormat="1" ht="12.75">
      <c r="E397" s="260"/>
    </row>
    <row r="398" s="87" customFormat="1" ht="12.75">
      <c r="E398" s="260"/>
    </row>
    <row r="399" s="87" customFormat="1" ht="12.75">
      <c r="E399" s="260"/>
    </row>
    <row r="400" s="87" customFormat="1" ht="12.75">
      <c r="E400" s="260"/>
    </row>
    <row r="401" s="87" customFormat="1" ht="12.75">
      <c r="E401" s="260"/>
    </row>
    <row r="402" s="87" customFormat="1" ht="12.75">
      <c r="E402" s="260"/>
    </row>
    <row r="403" s="87" customFormat="1" ht="12.75">
      <c r="E403" s="260"/>
    </row>
    <row r="404" s="87" customFormat="1" ht="12.75">
      <c r="E404" s="260"/>
    </row>
    <row r="405" s="87" customFormat="1" ht="12.75">
      <c r="E405" s="260"/>
    </row>
    <row r="406" s="87" customFormat="1" ht="12.75">
      <c r="E406" s="260"/>
    </row>
    <row r="407" s="87" customFormat="1" ht="12.75">
      <c r="E407" s="260"/>
    </row>
    <row r="408" s="87" customFormat="1" ht="12.75">
      <c r="E408" s="260"/>
    </row>
    <row r="409" s="87" customFormat="1" ht="12.75">
      <c r="E409" s="260"/>
    </row>
    <row r="410" s="87" customFormat="1" ht="12.75">
      <c r="E410" s="260"/>
    </row>
    <row r="411" s="87" customFormat="1" ht="12.75">
      <c r="E411" s="260"/>
    </row>
    <row r="412" s="87" customFormat="1" ht="12.75">
      <c r="E412" s="260"/>
    </row>
    <row r="413" s="87" customFormat="1" ht="12.75">
      <c r="E413" s="260"/>
    </row>
    <row r="414" s="87" customFormat="1" ht="12.75">
      <c r="E414" s="260"/>
    </row>
    <row r="415" s="87" customFormat="1" ht="12.75">
      <c r="E415" s="260"/>
    </row>
    <row r="416" s="87" customFormat="1" ht="12.75">
      <c r="E416" s="260"/>
    </row>
    <row r="417" s="87" customFormat="1" ht="12.75">
      <c r="E417" s="260"/>
    </row>
    <row r="418" s="87" customFormat="1" ht="12.75">
      <c r="E418" s="260"/>
    </row>
    <row r="419" s="87" customFormat="1" ht="12.75">
      <c r="E419" s="260"/>
    </row>
    <row r="420" s="87" customFormat="1" ht="12.75">
      <c r="E420" s="260"/>
    </row>
    <row r="421" s="87" customFormat="1" ht="12.75">
      <c r="E421" s="260"/>
    </row>
    <row r="422" s="87" customFormat="1" ht="12.75">
      <c r="E422" s="260"/>
    </row>
    <row r="423" s="87" customFormat="1" ht="12.75">
      <c r="E423" s="260"/>
    </row>
    <row r="424" s="87" customFormat="1" ht="12.75">
      <c r="E424" s="260"/>
    </row>
    <row r="425" s="87" customFormat="1" ht="12.75">
      <c r="E425" s="260"/>
    </row>
    <row r="426" s="87" customFormat="1" ht="12.75">
      <c r="E426" s="260"/>
    </row>
    <row r="427" s="87" customFormat="1" ht="12.75">
      <c r="E427" s="260"/>
    </row>
    <row r="428" s="87" customFormat="1" ht="12.75">
      <c r="E428" s="260"/>
    </row>
    <row r="429" s="87" customFormat="1" ht="12.75">
      <c r="E429" s="260"/>
    </row>
    <row r="430" s="87" customFormat="1" ht="12.75">
      <c r="E430" s="260"/>
    </row>
    <row r="431" s="87" customFormat="1" ht="12.75">
      <c r="E431" s="260"/>
    </row>
    <row r="432" s="87" customFormat="1" ht="12.75">
      <c r="E432" s="260"/>
    </row>
    <row r="433" s="87" customFormat="1" ht="12.75">
      <c r="E433" s="260"/>
    </row>
    <row r="434" s="87" customFormat="1" ht="12.75">
      <c r="E434" s="260"/>
    </row>
    <row r="435" s="87" customFormat="1" ht="12.75">
      <c r="E435" s="260"/>
    </row>
    <row r="436" s="87" customFormat="1" ht="12.75">
      <c r="E436" s="260"/>
    </row>
    <row r="437" s="87" customFormat="1" ht="12.75">
      <c r="E437" s="260"/>
    </row>
    <row r="438" s="87" customFormat="1" ht="12.75">
      <c r="E438" s="260"/>
    </row>
    <row r="439" s="87" customFormat="1" ht="12.75">
      <c r="E439" s="260"/>
    </row>
    <row r="440" s="87" customFormat="1" ht="12.75">
      <c r="E440" s="260"/>
    </row>
    <row r="441" s="87" customFormat="1" ht="12.75">
      <c r="E441" s="260"/>
    </row>
    <row r="442" s="87" customFormat="1" ht="12.75">
      <c r="E442" s="260"/>
    </row>
    <row r="443" s="87" customFormat="1" ht="12.75">
      <c r="E443" s="260"/>
    </row>
    <row r="444" s="87" customFormat="1" ht="12.75">
      <c r="E444" s="260"/>
    </row>
    <row r="445" s="87" customFormat="1" ht="12.75">
      <c r="E445" s="260"/>
    </row>
    <row r="446" s="87" customFormat="1" ht="12.75">
      <c r="E446" s="260"/>
    </row>
    <row r="447" s="87" customFormat="1" ht="12.75">
      <c r="E447" s="260"/>
    </row>
    <row r="448" s="87" customFormat="1" ht="12.75">
      <c r="E448" s="260"/>
    </row>
    <row r="449" s="87" customFormat="1" ht="12.75">
      <c r="E449" s="260"/>
    </row>
    <row r="450" s="87" customFormat="1" ht="12.75">
      <c r="E450" s="260"/>
    </row>
    <row r="451" s="87" customFormat="1" ht="12.75">
      <c r="E451" s="260"/>
    </row>
    <row r="452" s="87" customFormat="1" ht="12.75">
      <c r="E452" s="260"/>
    </row>
    <row r="453" s="87" customFormat="1" ht="12.75">
      <c r="E453" s="260"/>
    </row>
    <row r="454" s="87" customFormat="1" ht="12.75">
      <c r="E454" s="260"/>
    </row>
    <row r="455" s="87" customFormat="1" ht="12.75">
      <c r="E455" s="260"/>
    </row>
    <row r="456" s="87" customFormat="1" ht="12.75">
      <c r="E456" s="260"/>
    </row>
    <row r="457" s="87" customFormat="1" ht="12.75">
      <c r="E457" s="260"/>
    </row>
    <row r="458" s="87" customFormat="1" ht="12.75">
      <c r="E458" s="260"/>
    </row>
    <row r="459" s="87" customFormat="1" ht="12.75">
      <c r="E459" s="260"/>
    </row>
    <row r="460" s="87" customFormat="1" ht="12.75">
      <c r="E460" s="260"/>
    </row>
    <row r="461" s="87" customFormat="1" ht="12.75">
      <c r="E461" s="260"/>
    </row>
    <row r="462" s="87" customFormat="1" ht="12.75">
      <c r="E462" s="260"/>
    </row>
    <row r="463" s="87" customFormat="1" ht="12.75">
      <c r="E463" s="260"/>
    </row>
    <row r="464" s="87" customFormat="1" ht="12.75">
      <c r="E464" s="260"/>
    </row>
    <row r="465" s="87" customFormat="1" ht="12.75">
      <c r="E465" s="260"/>
    </row>
    <row r="466" s="87" customFormat="1" ht="12.75">
      <c r="E466" s="260"/>
    </row>
    <row r="467" s="87" customFormat="1" ht="12.75">
      <c r="E467" s="260"/>
    </row>
    <row r="468" s="87" customFormat="1" ht="12.75">
      <c r="E468" s="260"/>
    </row>
    <row r="469" s="87" customFormat="1" ht="12.75">
      <c r="E469" s="260"/>
    </row>
    <row r="470" s="87" customFormat="1" ht="12.75">
      <c r="E470" s="260"/>
    </row>
    <row r="471" s="87" customFormat="1" ht="12.75">
      <c r="E471" s="260"/>
    </row>
    <row r="472" s="87" customFormat="1" ht="12.75">
      <c r="E472" s="260"/>
    </row>
    <row r="473" s="87" customFormat="1" ht="12.75">
      <c r="E473" s="260"/>
    </row>
    <row r="474" s="87" customFormat="1" ht="12.75">
      <c r="E474" s="260"/>
    </row>
    <row r="475" s="87" customFormat="1" ht="12.75">
      <c r="E475" s="260"/>
    </row>
    <row r="476" s="87" customFormat="1" ht="12.75">
      <c r="E476" s="260"/>
    </row>
    <row r="477" s="87" customFormat="1" ht="12.75">
      <c r="E477" s="260"/>
    </row>
    <row r="478" s="87" customFormat="1" ht="12.75">
      <c r="E478" s="260"/>
    </row>
    <row r="479" s="87" customFormat="1" ht="12.75">
      <c r="E479" s="260"/>
    </row>
    <row r="480" s="87" customFormat="1" ht="12.75">
      <c r="E480" s="260"/>
    </row>
    <row r="481" s="87" customFormat="1" ht="12.75">
      <c r="E481" s="260"/>
    </row>
    <row r="482" s="87" customFormat="1" ht="12.75">
      <c r="E482" s="260"/>
    </row>
    <row r="483" s="87" customFormat="1" ht="12.75">
      <c r="E483" s="260"/>
    </row>
    <row r="484" s="87" customFormat="1" ht="12.75">
      <c r="E484" s="260"/>
    </row>
    <row r="485" s="87" customFormat="1" ht="12.75">
      <c r="E485" s="260"/>
    </row>
    <row r="486" s="87" customFormat="1" ht="12.75">
      <c r="E486" s="260"/>
    </row>
    <row r="487" s="87" customFormat="1" ht="12.75">
      <c r="E487" s="260"/>
    </row>
    <row r="488" s="87" customFormat="1" ht="12.75">
      <c r="E488" s="260"/>
    </row>
    <row r="489" s="87" customFormat="1" ht="12.75">
      <c r="E489" s="260"/>
    </row>
    <row r="490" s="87" customFormat="1" ht="12.75">
      <c r="E490" s="260"/>
    </row>
    <row r="491" s="87" customFormat="1" ht="12.75">
      <c r="E491" s="260"/>
    </row>
    <row r="492" s="87" customFormat="1" ht="12.75">
      <c r="E492" s="260"/>
    </row>
    <row r="493" s="87" customFormat="1" ht="12.75">
      <c r="E493" s="260"/>
    </row>
    <row r="494" s="87" customFormat="1" ht="12.75">
      <c r="E494" s="260"/>
    </row>
    <row r="495" s="87" customFormat="1" ht="12.75">
      <c r="E495" s="260"/>
    </row>
    <row r="496" s="87" customFormat="1" ht="12.75">
      <c r="E496" s="260"/>
    </row>
    <row r="497" s="87" customFormat="1" ht="12.75">
      <c r="E497" s="260"/>
    </row>
    <row r="498" s="87" customFormat="1" ht="12.75">
      <c r="E498" s="260"/>
    </row>
    <row r="499" s="87" customFormat="1" ht="12.75">
      <c r="E499" s="260"/>
    </row>
    <row r="500" s="87" customFormat="1" ht="12.75">
      <c r="E500" s="260"/>
    </row>
    <row r="501" s="87" customFormat="1" ht="12.75">
      <c r="E501" s="260"/>
    </row>
    <row r="502" s="87" customFormat="1" ht="12.75">
      <c r="E502" s="260"/>
    </row>
    <row r="503" s="87" customFormat="1" ht="12.75">
      <c r="E503" s="260"/>
    </row>
    <row r="504" s="87" customFormat="1" ht="12.75">
      <c r="E504" s="260"/>
    </row>
    <row r="505" s="87" customFormat="1" ht="12.75">
      <c r="E505" s="260"/>
    </row>
    <row r="506" s="87" customFormat="1" ht="12.75">
      <c r="E506" s="260"/>
    </row>
    <row r="507" s="87" customFormat="1" ht="12.75">
      <c r="E507" s="260"/>
    </row>
    <row r="508" s="87" customFormat="1" ht="12.75">
      <c r="E508" s="260"/>
    </row>
    <row r="509" s="87" customFormat="1" ht="12.75">
      <c r="E509" s="260"/>
    </row>
    <row r="510" s="87" customFormat="1" ht="12.75">
      <c r="E510" s="260"/>
    </row>
    <row r="511" s="87" customFormat="1" ht="12.75">
      <c r="E511" s="260"/>
    </row>
    <row r="512" s="87" customFormat="1" ht="12.75">
      <c r="E512" s="260"/>
    </row>
    <row r="513" s="87" customFormat="1" ht="12.75">
      <c r="E513" s="260"/>
    </row>
    <row r="514" s="87" customFormat="1" ht="12.75">
      <c r="E514" s="260"/>
    </row>
    <row r="515" s="87" customFormat="1" ht="12.75">
      <c r="E515" s="260"/>
    </row>
    <row r="516" s="87" customFormat="1" ht="12.75">
      <c r="E516" s="260"/>
    </row>
    <row r="517" s="87" customFormat="1" ht="12.75">
      <c r="E517" s="260"/>
    </row>
    <row r="518" s="87" customFormat="1" ht="12.75">
      <c r="E518" s="260"/>
    </row>
    <row r="519" s="87" customFormat="1" ht="12.75">
      <c r="E519" s="260"/>
    </row>
    <row r="520" s="87" customFormat="1" ht="12.75">
      <c r="E520" s="260"/>
    </row>
    <row r="521" s="87" customFormat="1" ht="12.75">
      <c r="E521" s="260"/>
    </row>
    <row r="522" s="87" customFormat="1" ht="12.75">
      <c r="E522" s="260"/>
    </row>
    <row r="523" s="87" customFormat="1" ht="12.75">
      <c r="E523" s="260"/>
    </row>
    <row r="524" s="87" customFormat="1" ht="12.75">
      <c r="E524" s="260"/>
    </row>
    <row r="525" s="87" customFormat="1" ht="12.75">
      <c r="E525" s="260"/>
    </row>
    <row r="526" s="87" customFormat="1" ht="12.75">
      <c r="E526" s="260"/>
    </row>
    <row r="527" s="87" customFormat="1" ht="12.75">
      <c r="E527" s="260"/>
    </row>
    <row r="528" s="87" customFormat="1" ht="12.75">
      <c r="E528" s="260"/>
    </row>
    <row r="529" s="87" customFormat="1" ht="12.75">
      <c r="E529" s="260"/>
    </row>
    <row r="530" s="87" customFormat="1" ht="12.75">
      <c r="E530" s="260"/>
    </row>
    <row r="531" s="87" customFormat="1" ht="12.75">
      <c r="E531" s="260"/>
    </row>
    <row r="532" s="87" customFormat="1" ht="12.75">
      <c r="E532" s="260"/>
    </row>
    <row r="533" s="87" customFormat="1" ht="12.75">
      <c r="E533" s="260"/>
    </row>
    <row r="534" s="87" customFormat="1" ht="12.75">
      <c r="E534" s="260"/>
    </row>
    <row r="535" s="87" customFormat="1" ht="12.75">
      <c r="E535" s="260"/>
    </row>
    <row r="536" s="87" customFormat="1" ht="12.75">
      <c r="E536" s="260"/>
    </row>
    <row r="537" s="87" customFormat="1" ht="12.75">
      <c r="E537" s="260"/>
    </row>
    <row r="538" s="87" customFormat="1" ht="12.75">
      <c r="E538" s="260"/>
    </row>
    <row r="539" s="87" customFormat="1" ht="12.75">
      <c r="E539" s="260"/>
    </row>
    <row r="540" s="87" customFormat="1" ht="12.75">
      <c r="E540" s="260"/>
    </row>
    <row r="541" s="87" customFormat="1" ht="12.75">
      <c r="E541" s="260"/>
    </row>
    <row r="542" s="87" customFormat="1" ht="12.75">
      <c r="E542" s="260"/>
    </row>
    <row r="543" s="87" customFormat="1" ht="12.75">
      <c r="E543" s="260"/>
    </row>
    <row r="544" s="87" customFormat="1" ht="12.75">
      <c r="E544" s="260"/>
    </row>
    <row r="545" s="87" customFormat="1" ht="12.75">
      <c r="E545" s="260"/>
    </row>
    <row r="546" s="87" customFormat="1" ht="12.75">
      <c r="E546" s="260"/>
    </row>
    <row r="547" s="87" customFormat="1" ht="12.75">
      <c r="E547" s="260"/>
    </row>
    <row r="548" s="87" customFormat="1" ht="12.75">
      <c r="E548" s="260"/>
    </row>
    <row r="549" s="87" customFormat="1" ht="12.75">
      <c r="E549" s="260"/>
    </row>
    <row r="550" s="87" customFormat="1" ht="12.75">
      <c r="E550" s="260"/>
    </row>
  </sheetData>
  <sheetProtection password="F561" sheet="1" objects="1" scenarios="1"/>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48"/>
  <sheetViews>
    <sheetView showRowColHeaders="0" workbookViewId="0" topLeftCell="A1">
      <selection activeCell="H45" sqref="H45"/>
    </sheetView>
  </sheetViews>
  <sheetFormatPr defaultColWidth="11.421875" defaultRowHeight="12.75"/>
  <cols>
    <col min="1" max="1" width="1.8515625" style="193" customWidth="1"/>
    <col min="2" max="2" width="3.421875" style="1" customWidth="1"/>
    <col min="3" max="3" width="10.421875" style="1" bestFit="1" customWidth="1"/>
    <col min="4" max="4" width="7.7109375" style="1" bestFit="1" customWidth="1"/>
    <col min="5" max="5" width="10.140625" style="1" bestFit="1" customWidth="1"/>
    <col min="6" max="6" width="9.140625" style="1" bestFit="1" customWidth="1"/>
    <col min="7" max="7" width="10.8515625" style="1" bestFit="1" customWidth="1"/>
    <col min="8" max="8" width="13.00390625" style="2" customWidth="1"/>
    <col min="9" max="12" width="14.7109375" style="2" bestFit="1" customWidth="1"/>
    <col min="13" max="13" width="13.00390625" style="2" customWidth="1"/>
    <col min="14" max="14" width="13.00390625" style="1" customWidth="1"/>
    <col min="15" max="15" width="12.57421875" style="2" customWidth="1"/>
    <col min="16" max="16" width="9.8515625" style="2" bestFit="1" customWidth="1"/>
    <col min="17" max="17" width="12.00390625" style="2" customWidth="1"/>
    <col min="18" max="18" width="10.57421875" style="1" customWidth="1"/>
    <col min="19" max="21" width="11.421875" style="88" customWidth="1"/>
    <col min="22" max="16384" width="11.421875" style="1" customWidth="1"/>
  </cols>
  <sheetData>
    <row r="1" spans="8:17" s="193" customFormat="1" ht="9" customHeight="1">
      <c r="H1" s="197"/>
      <c r="I1" s="197"/>
      <c r="J1" s="197"/>
      <c r="K1" s="197"/>
      <c r="L1" s="198"/>
      <c r="M1" s="197"/>
      <c r="O1" s="197"/>
      <c r="P1" s="197"/>
      <c r="Q1" s="197"/>
    </row>
    <row r="2" spans="2:18" ht="13.5" thickBot="1">
      <c r="B2" s="39"/>
      <c r="C2" s="39"/>
      <c r="D2" s="39"/>
      <c r="E2" s="39"/>
      <c r="F2" s="39"/>
      <c r="G2" s="39"/>
      <c r="H2" s="51"/>
      <c r="I2" s="51"/>
      <c r="J2" s="51"/>
      <c r="K2" s="51"/>
      <c r="L2" s="51"/>
      <c r="M2" s="51"/>
      <c r="N2" s="39"/>
      <c r="O2" s="51"/>
      <c r="P2" s="51"/>
      <c r="Q2" s="51"/>
      <c r="R2" s="39"/>
    </row>
    <row r="3" spans="2:18" ht="13.5" thickBot="1">
      <c r="B3" s="39"/>
      <c r="C3" s="300" t="s">
        <v>4</v>
      </c>
      <c r="D3" s="301"/>
      <c r="E3" s="301"/>
      <c r="F3" s="301"/>
      <c r="G3" s="302"/>
      <c r="H3" s="303" t="s">
        <v>18</v>
      </c>
      <c r="I3" s="303"/>
      <c r="J3" s="303"/>
      <c r="K3" s="303"/>
      <c r="L3" s="303"/>
      <c r="M3" s="303"/>
      <c r="N3" s="304"/>
      <c r="O3" s="290" t="s">
        <v>19</v>
      </c>
      <c r="P3" s="291"/>
      <c r="Q3" s="18" t="s">
        <v>16</v>
      </c>
      <c r="R3" s="39"/>
    </row>
    <row r="4" spans="1:21" s="29" customFormat="1" ht="15">
      <c r="A4" s="194"/>
      <c r="B4" s="183"/>
      <c r="C4" s="19" t="s">
        <v>1</v>
      </c>
      <c r="D4" s="20" t="s">
        <v>2</v>
      </c>
      <c r="E4" s="21" t="s">
        <v>3</v>
      </c>
      <c r="F4" s="292" t="s">
        <v>20</v>
      </c>
      <c r="G4" s="293"/>
      <c r="H4" s="22" t="s">
        <v>5</v>
      </c>
      <c r="I4" s="23" t="s">
        <v>6</v>
      </c>
      <c r="J4" s="24" t="s">
        <v>7</v>
      </c>
      <c r="K4" s="23" t="s">
        <v>8</v>
      </c>
      <c r="L4" s="24" t="s">
        <v>9</v>
      </c>
      <c r="M4" s="23" t="s">
        <v>10</v>
      </c>
      <c r="N4" s="25" t="s">
        <v>11</v>
      </c>
      <c r="O4" s="26" t="s">
        <v>12</v>
      </c>
      <c r="P4" s="27" t="s">
        <v>13</v>
      </c>
      <c r="Q4" s="28" t="s">
        <v>17</v>
      </c>
      <c r="R4" s="183"/>
      <c r="S4" s="196"/>
      <c r="T4" s="196"/>
      <c r="U4" s="196"/>
    </row>
    <row r="5" spans="1:21" s="29" customFormat="1" ht="15.75" thickBot="1">
      <c r="A5" s="194"/>
      <c r="B5" s="183"/>
      <c r="C5" s="30"/>
      <c r="D5" s="31"/>
      <c r="E5" s="32"/>
      <c r="F5" s="33" t="s">
        <v>14</v>
      </c>
      <c r="G5" s="34" t="s">
        <v>15</v>
      </c>
      <c r="H5" s="117">
        <v>40702</v>
      </c>
      <c r="I5" s="118">
        <v>40732</v>
      </c>
      <c r="J5" s="119">
        <v>40764</v>
      </c>
      <c r="K5" s="118">
        <v>40795</v>
      </c>
      <c r="L5" s="119">
        <v>40894</v>
      </c>
      <c r="M5" s="118">
        <v>40941</v>
      </c>
      <c r="N5" s="120">
        <v>40941</v>
      </c>
      <c r="O5" s="35"/>
      <c r="P5" s="36">
        <f>M5-H5</f>
        <v>239</v>
      </c>
      <c r="Q5" s="37"/>
      <c r="R5" s="183"/>
      <c r="S5" s="196"/>
      <c r="T5" s="196"/>
      <c r="U5" s="196"/>
    </row>
    <row r="6" spans="2:18" ht="13.5" thickTop="1">
      <c r="B6" s="39"/>
      <c r="C6" s="108">
        <v>7920</v>
      </c>
      <c r="D6" s="109" t="s">
        <v>0</v>
      </c>
      <c r="E6" s="110">
        <v>40530</v>
      </c>
      <c r="F6" s="3">
        <f>($H$5-E6)/30</f>
        <v>5.733333333333333</v>
      </c>
      <c r="G6" s="4">
        <f>($M$5-E6)/30</f>
        <v>13.7</v>
      </c>
      <c r="H6" s="121">
        <v>129</v>
      </c>
      <c r="I6" s="92">
        <v>157</v>
      </c>
      <c r="J6" s="92">
        <v>190</v>
      </c>
      <c r="K6" s="92">
        <v>224</v>
      </c>
      <c r="L6" s="92">
        <v>405</v>
      </c>
      <c r="M6" s="92">
        <v>508</v>
      </c>
      <c r="N6" s="122">
        <v>310</v>
      </c>
      <c r="O6" s="9">
        <f>M6-H6</f>
        <v>379</v>
      </c>
      <c r="P6" s="10">
        <f aca="true" t="shared" si="0" ref="P6:P15">O6/$P$5</f>
        <v>1.5857740585774058</v>
      </c>
      <c r="Q6" s="11">
        <f>N6/M6*100</f>
        <v>61.023622047244096</v>
      </c>
      <c r="R6" s="39"/>
    </row>
    <row r="7" spans="2:18" ht="12.75">
      <c r="B7" s="39"/>
      <c r="C7" s="111">
        <v>7922</v>
      </c>
      <c r="D7" s="112" t="s">
        <v>0</v>
      </c>
      <c r="E7" s="113">
        <v>40529</v>
      </c>
      <c r="F7" s="5">
        <f aca="true" t="shared" si="1" ref="F7:F15">($H$5-E7)/30</f>
        <v>5.766666666666667</v>
      </c>
      <c r="G7" s="6">
        <f aca="true" t="shared" si="2" ref="G7:G15">($M$5-E7)/30</f>
        <v>13.733333333333333</v>
      </c>
      <c r="H7" s="123">
        <v>128</v>
      </c>
      <c r="I7" s="100">
        <v>155</v>
      </c>
      <c r="J7" s="100">
        <v>192</v>
      </c>
      <c r="K7" s="100">
        <v>225</v>
      </c>
      <c r="L7" s="100">
        <v>402</v>
      </c>
      <c r="M7" s="100">
        <v>506</v>
      </c>
      <c r="N7" s="124">
        <v>308</v>
      </c>
      <c r="O7" s="12">
        <f aca="true" t="shared" si="3" ref="O7:O15">M7-H7</f>
        <v>378</v>
      </c>
      <c r="P7" s="13">
        <f t="shared" si="0"/>
        <v>1.5815899581589958</v>
      </c>
      <c r="Q7" s="14">
        <f aca="true" t="shared" si="4" ref="Q7:Q15">N7/M7*100</f>
        <v>60.86956521739131</v>
      </c>
      <c r="R7" s="39"/>
    </row>
    <row r="8" spans="2:18" ht="12.75">
      <c r="B8" s="39"/>
      <c r="C8" s="111">
        <v>7923</v>
      </c>
      <c r="D8" s="112" t="s">
        <v>0</v>
      </c>
      <c r="E8" s="113">
        <v>40520</v>
      </c>
      <c r="F8" s="5">
        <f t="shared" si="1"/>
        <v>6.066666666666666</v>
      </c>
      <c r="G8" s="6">
        <f t="shared" si="2"/>
        <v>14.033333333333333</v>
      </c>
      <c r="H8" s="123">
        <v>152</v>
      </c>
      <c r="I8" s="100">
        <v>175</v>
      </c>
      <c r="J8" s="100">
        <v>215</v>
      </c>
      <c r="K8" s="100">
        <v>246</v>
      </c>
      <c r="L8" s="100">
        <v>418</v>
      </c>
      <c r="M8" s="100">
        <v>509</v>
      </c>
      <c r="N8" s="124">
        <v>311</v>
      </c>
      <c r="O8" s="12">
        <f t="shared" si="3"/>
        <v>357</v>
      </c>
      <c r="P8" s="13">
        <f t="shared" si="0"/>
        <v>1.493723849372385</v>
      </c>
      <c r="Q8" s="14">
        <f t="shared" si="4"/>
        <v>61.10019646365422</v>
      </c>
      <c r="R8" s="39"/>
    </row>
    <row r="9" spans="2:18" ht="12.75">
      <c r="B9" s="39"/>
      <c r="C9" s="111">
        <v>7925</v>
      </c>
      <c r="D9" s="112" t="s">
        <v>0</v>
      </c>
      <c r="E9" s="113">
        <v>40518</v>
      </c>
      <c r="F9" s="5">
        <f t="shared" si="1"/>
        <v>6.133333333333334</v>
      </c>
      <c r="G9" s="6">
        <f t="shared" si="2"/>
        <v>14.1</v>
      </c>
      <c r="H9" s="123">
        <v>155</v>
      </c>
      <c r="I9" s="100">
        <v>180</v>
      </c>
      <c r="J9" s="100">
        <v>216</v>
      </c>
      <c r="K9" s="100">
        <v>251</v>
      </c>
      <c r="L9" s="100">
        <v>430</v>
      </c>
      <c r="M9" s="100">
        <v>510</v>
      </c>
      <c r="N9" s="124">
        <v>330</v>
      </c>
      <c r="O9" s="12">
        <f t="shared" si="3"/>
        <v>355</v>
      </c>
      <c r="P9" s="13">
        <f t="shared" si="0"/>
        <v>1.4853556485355648</v>
      </c>
      <c r="Q9" s="14">
        <f t="shared" si="4"/>
        <v>64.70588235294117</v>
      </c>
      <c r="R9" s="39"/>
    </row>
    <row r="10" spans="2:18" ht="12.75">
      <c r="B10" s="39"/>
      <c r="C10" s="111">
        <v>7927</v>
      </c>
      <c r="D10" s="112" t="s">
        <v>0</v>
      </c>
      <c r="E10" s="113">
        <v>40513</v>
      </c>
      <c r="F10" s="5">
        <f t="shared" si="1"/>
        <v>6.3</v>
      </c>
      <c r="G10" s="6">
        <f t="shared" si="2"/>
        <v>14.266666666666667</v>
      </c>
      <c r="H10" s="123">
        <v>160</v>
      </c>
      <c r="I10" s="100">
        <v>187</v>
      </c>
      <c r="J10" s="100">
        <v>223</v>
      </c>
      <c r="K10" s="100">
        <v>253</v>
      </c>
      <c r="L10" s="100">
        <v>425</v>
      </c>
      <c r="M10" s="100">
        <v>515</v>
      </c>
      <c r="N10" s="124">
        <v>309</v>
      </c>
      <c r="O10" s="12">
        <f t="shared" si="3"/>
        <v>355</v>
      </c>
      <c r="P10" s="13">
        <f t="shared" si="0"/>
        <v>1.4853556485355648</v>
      </c>
      <c r="Q10" s="14">
        <f t="shared" si="4"/>
        <v>60</v>
      </c>
      <c r="R10" s="39"/>
    </row>
    <row r="11" spans="2:18" ht="12.75">
      <c r="B11" s="39"/>
      <c r="C11" s="111">
        <v>7928</v>
      </c>
      <c r="D11" s="112" t="s">
        <v>0</v>
      </c>
      <c r="E11" s="113">
        <v>40421</v>
      </c>
      <c r="F11" s="5">
        <f t="shared" si="1"/>
        <v>9.366666666666667</v>
      </c>
      <c r="G11" s="6">
        <f t="shared" si="2"/>
        <v>17.333333333333332</v>
      </c>
      <c r="H11" s="123">
        <v>170</v>
      </c>
      <c r="I11" s="100">
        <v>194</v>
      </c>
      <c r="J11" s="100">
        <v>230</v>
      </c>
      <c r="K11" s="100">
        <v>261</v>
      </c>
      <c r="L11" s="100">
        <v>428</v>
      </c>
      <c r="M11" s="100">
        <v>518</v>
      </c>
      <c r="N11" s="124">
        <v>316</v>
      </c>
      <c r="O11" s="12">
        <f t="shared" si="3"/>
        <v>348</v>
      </c>
      <c r="P11" s="13">
        <f t="shared" si="0"/>
        <v>1.4560669456066946</v>
      </c>
      <c r="Q11" s="14">
        <f t="shared" si="4"/>
        <v>61.003861003861005</v>
      </c>
      <c r="R11" s="39"/>
    </row>
    <row r="12" spans="2:18" ht="12.75">
      <c r="B12" s="39"/>
      <c r="C12" s="111">
        <v>7931</v>
      </c>
      <c r="D12" s="112" t="s">
        <v>0</v>
      </c>
      <c r="E12" s="113">
        <v>40412</v>
      </c>
      <c r="F12" s="5">
        <f t="shared" si="1"/>
        <v>9.666666666666666</v>
      </c>
      <c r="G12" s="6">
        <f t="shared" si="2"/>
        <v>17.633333333333333</v>
      </c>
      <c r="H12" s="123">
        <v>205</v>
      </c>
      <c r="I12" s="100">
        <v>209</v>
      </c>
      <c r="J12" s="100">
        <v>264</v>
      </c>
      <c r="K12" s="100">
        <v>302</v>
      </c>
      <c r="L12" s="100">
        <v>453</v>
      </c>
      <c r="M12" s="100">
        <v>565</v>
      </c>
      <c r="N12" s="124">
        <v>350</v>
      </c>
      <c r="O12" s="12">
        <f t="shared" si="3"/>
        <v>360</v>
      </c>
      <c r="P12" s="13">
        <f t="shared" si="0"/>
        <v>1.506276150627615</v>
      </c>
      <c r="Q12" s="14">
        <f t="shared" si="4"/>
        <v>61.94690265486725</v>
      </c>
      <c r="R12" s="39"/>
    </row>
    <row r="13" spans="2:18" ht="12.75">
      <c r="B13" s="39"/>
      <c r="C13" s="111">
        <v>7933</v>
      </c>
      <c r="D13" s="112" t="s">
        <v>0</v>
      </c>
      <c r="E13" s="113">
        <v>40404</v>
      </c>
      <c r="F13" s="5">
        <f t="shared" si="1"/>
        <v>9.933333333333334</v>
      </c>
      <c r="G13" s="6">
        <f t="shared" si="2"/>
        <v>17.9</v>
      </c>
      <c r="H13" s="123">
        <v>220</v>
      </c>
      <c r="I13" s="100">
        <v>211</v>
      </c>
      <c r="J13" s="100">
        <v>280</v>
      </c>
      <c r="K13" s="100">
        <v>316</v>
      </c>
      <c r="L13" s="100">
        <v>455</v>
      </c>
      <c r="M13" s="100">
        <v>570</v>
      </c>
      <c r="N13" s="124">
        <v>355</v>
      </c>
      <c r="O13" s="12">
        <f t="shared" si="3"/>
        <v>350</v>
      </c>
      <c r="P13" s="13">
        <f t="shared" si="0"/>
        <v>1.4644351464435146</v>
      </c>
      <c r="Q13" s="14">
        <f t="shared" si="4"/>
        <v>62.28070175438597</v>
      </c>
      <c r="R13" s="39"/>
    </row>
    <row r="14" spans="2:18" ht="12.75">
      <c r="B14" s="39"/>
      <c r="C14" s="111">
        <v>7934</v>
      </c>
      <c r="D14" s="112" t="s">
        <v>0</v>
      </c>
      <c r="E14" s="113">
        <v>40403</v>
      </c>
      <c r="F14" s="5">
        <f t="shared" si="1"/>
        <v>9.966666666666667</v>
      </c>
      <c r="G14" s="6">
        <f t="shared" si="2"/>
        <v>17.933333333333334</v>
      </c>
      <c r="H14" s="123">
        <v>211</v>
      </c>
      <c r="I14" s="100">
        <v>220</v>
      </c>
      <c r="J14" s="100">
        <v>281</v>
      </c>
      <c r="K14" s="100">
        <v>308</v>
      </c>
      <c r="L14" s="100">
        <v>458</v>
      </c>
      <c r="M14" s="100">
        <v>589</v>
      </c>
      <c r="N14" s="124">
        <v>362</v>
      </c>
      <c r="O14" s="12">
        <f t="shared" si="3"/>
        <v>378</v>
      </c>
      <c r="P14" s="13">
        <f t="shared" si="0"/>
        <v>1.5815899581589958</v>
      </c>
      <c r="Q14" s="14">
        <f t="shared" si="4"/>
        <v>61.460101867572156</v>
      </c>
      <c r="R14" s="39"/>
    </row>
    <row r="15" spans="2:18" ht="13.5" thickBot="1">
      <c r="B15" s="39"/>
      <c r="C15" s="114">
        <v>7935</v>
      </c>
      <c r="D15" s="115" t="s">
        <v>0</v>
      </c>
      <c r="E15" s="116">
        <v>40405</v>
      </c>
      <c r="F15" s="7">
        <f t="shared" si="1"/>
        <v>9.9</v>
      </c>
      <c r="G15" s="8">
        <f t="shared" si="2"/>
        <v>17.866666666666667</v>
      </c>
      <c r="H15" s="125">
        <v>215</v>
      </c>
      <c r="I15" s="126">
        <v>220</v>
      </c>
      <c r="J15" s="126">
        <v>280</v>
      </c>
      <c r="K15" s="126">
        <v>311</v>
      </c>
      <c r="L15" s="126">
        <v>462</v>
      </c>
      <c r="M15" s="126">
        <v>585</v>
      </c>
      <c r="N15" s="127">
        <v>372</v>
      </c>
      <c r="O15" s="15">
        <f t="shared" si="3"/>
        <v>370</v>
      </c>
      <c r="P15" s="16">
        <f t="shared" si="0"/>
        <v>1.5481171548117154</v>
      </c>
      <c r="Q15" s="17">
        <f t="shared" si="4"/>
        <v>63.589743589743584</v>
      </c>
      <c r="R15" s="39"/>
    </row>
    <row r="16" spans="2:22" ht="13.5" thickBot="1">
      <c r="B16" s="39"/>
      <c r="C16" s="190">
        <f>COUNT(C6:C15)</f>
        <v>10</v>
      </c>
      <c r="D16" s="51"/>
      <c r="E16" s="51"/>
      <c r="F16" s="51"/>
      <c r="G16" s="51"/>
      <c r="H16" s="51"/>
      <c r="I16" s="51"/>
      <c r="J16" s="51"/>
      <c r="K16" s="184"/>
      <c r="L16" s="184"/>
      <c r="M16" s="185"/>
      <c r="N16" s="186"/>
      <c r="O16" s="51"/>
      <c r="P16" s="51"/>
      <c r="Q16" s="51"/>
      <c r="R16" s="39"/>
      <c r="V16" s="39"/>
    </row>
    <row r="17" spans="2:22" ht="13.5" thickBot="1">
      <c r="B17" s="39"/>
      <c r="C17" s="191" t="s">
        <v>86</v>
      </c>
      <c r="D17" s="51"/>
      <c r="E17" s="51"/>
      <c r="F17" s="51"/>
      <c r="G17" s="51"/>
      <c r="H17" s="51"/>
      <c r="I17" s="51"/>
      <c r="J17" s="51"/>
      <c r="K17" s="51"/>
      <c r="L17" s="184"/>
      <c r="M17" s="185"/>
      <c r="N17" s="192" t="s">
        <v>87</v>
      </c>
      <c r="O17" s="51"/>
      <c r="P17" s="51"/>
      <c r="Q17" s="51"/>
      <c r="R17" s="39"/>
      <c r="V17" s="39"/>
    </row>
    <row r="18" spans="2:18" ht="13.5" thickBot="1">
      <c r="B18" s="39"/>
      <c r="C18" s="128" t="s">
        <v>70</v>
      </c>
      <c r="D18" s="156"/>
      <c r="E18" s="156"/>
      <c r="F18" s="157"/>
      <c r="G18" s="187"/>
      <c r="H18" s="51"/>
      <c r="I18" s="51"/>
      <c r="J18" s="51"/>
      <c r="K18" s="184"/>
      <c r="L18" s="185"/>
      <c r="M18" s="186"/>
      <c r="N18" s="158" t="s">
        <v>83</v>
      </c>
      <c r="O18" s="159"/>
      <c r="P18" s="159"/>
      <c r="Q18" s="160"/>
      <c r="R18" s="187"/>
    </row>
    <row r="19" spans="2:18" ht="12.75">
      <c r="B19" s="39"/>
      <c r="C19" s="56"/>
      <c r="D19" s="152" t="str">
        <f>C4</f>
        <v>CROTAL</v>
      </c>
      <c r="E19" s="130"/>
      <c r="F19" s="142" t="s">
        <v>71</v>
      </c>
      <c r="G19" s="149" t="s">
        <v>75</v>
      </c>
      <c r="H19" s="51"/>
      <c r="I19" s="51"/>
      <c r="J19" s="51"/>
      <c r="K19" s="184"/>
      <c r="L19" s="185"/>
      <c r="M19" s="186"/>
      <c r="N19" s="56"/>
      <c r="O19" s="161" t="s">
        <v>1</v>
      </c>
      <c r="P19" s="162"/>
      <c r="Q19" s="163" t="s">
        <v>71</v>
      </c>
      <c r="R19" s="164" t="s">
        <v>75</v>
      </c>
    </row>
    <row r="20" spans="2:18" ht="12.75">
      <c r="B20" s="39"/>
      <c r="C20" s="56"/>
      <c r="D20" s="140"/>
      <c r="E20" s="140"/>
      <c r="F20" s="141"/>
      <c r="G20" s="140"/>
      <c r="H20" s="51"/>
      <c r="I20" s="51"/>
      <c r="J20" s="51"/>
      <c r="K20" s="184"/>
      <c r="L20" s="185"/>
      <c r="M20" s="186"/>
      <c r="N20" s="56"/>
      <c r="O20" s="165"/>
      <c r="P20" s="165"/>
      <c r="Q20" s="166"/>
      <c r="R20" s="165"/>
    </row>
    <row r="21" spans="2:18" ht="12.75">
      <c r="B21" s="39"/>
      <c r="C21" s="56"/>
      <c r="D21" s="142">
        <f aca="true" t="shared" si="5" ref="D21:D30">C6</f>
        <v>7920</v>
      </c>
      <c r="E21" s="130"/>
      <c r="F21" s="142">
        <f aca="true" t="shared" si="6" ref="F21:F30">M6</f>
        <v>508</v>
      </c>
      <c r="G21" s="151">
        <f aca="true" t="shared" si="7" ref="G21:G30">((F21-(F21*$I$32))*$H$32)-($J$32/$C$16)</f>
        <v>1194.8159999999998</v>
      </c>
      <c r="H21" s="51"/>
      <c r="I21" s="51"/>
      <c r="J21" s="51"/>
      <c r="K21" s="184"/>
      <c r="L21" s="185"/>
      <c r="M21" s="186"/>
      <c r="N21" s="56"/>
      <c r="O21" s="182">
        <f>C6</f>
        <v>7920</v>
      </c>
      <c r="P21" s="162"/>
      <c r="Q21" s="181">
        <f>N6</f>
        <v>310</v>
      </c>
      <c r="R21" s="167">
        <f aca="true" t="shared" si="8" ref="R21:R30">((Q21-(Q21*$I$33))*$H$33)-($J$33/$C$16)</f>
        <v>1206.238</v>
      </c>
    </row>
    <row r="22" spans="2:18" ht="12.75">
      <c r="B22" s="39"/>
      <c r="C22" s="56"/>
      <c r="D22" s="142">
        <f t="shared" si="5"/>
        <v>7922</v>
      </c>
      <c r="E22" s="130"/>
      <c r="F22" s="142">
        <f t="shared" si="6"/>
        <v>506</v>
      </c>
      <c r="G22" s="151">
        <f t="shared" si="7"/>
        <v>1190.1119999999999</v>
      </c>
      <c r="H22" s="51"/>
      <c r="I22" s="51"/>
      <c r="J22" s="51"/>
      <c r="K22" s="184"/>
      <c r="L22" s="185"/>
      <c r="M22" s="186"/>
      <c r="N22" s="56"/>
      <c r="O22" s="182">
        <f aca="true" t="shared" si="9" ref="O22:O30">C7</f>
        <v>7922</v>
      </c>
      <c r="P22" s="162"/>
      <c r="Q22" s="181">
        <f aca="true" t="shared" si="10" ref="Q22:Q30">N7</f>
        <v>308</v>
      </c>
      <c r="R22" s="167">
        <f t="shared" si="8"/>
        <v>1198.3783999999998</v>
      </c>
    </row>
    <row r="23" spans="2:18" ht="13.5" thickBot="1">
      <c r="B23" s="39"/>
      <c r="C23" s="68"/>
      <c r="D23" s="142">
        <f t="shared" si="5"/>
        <v>7923</v>
      </c>
      <c r="E23" s="138"/>
      <c r="F23" s="142">
        <f t="shared" si="6"/>
        <v>509</v>
      </c>
      <c r="G23" s="151">
        <f t="shared" si="7"/>
        <v>1197.168</v>
      </c>
      <c r="H23" s="51"/>
      <c r="I23" s="51"/>
      <c r="J23" s="51"/>
      <c r="K23" s="51"/>
      <c r="L23" s="51"/>
      <c r="M23" s="39"/>
      <c r="N23" s="68"/>
      <c r="O23" s="182">
        <f t="shared" si="9"/>
        <v>7923</v>
      </c>
      <c r="P23" s="168"/>
      <c r="Q23" s="181">
        <f t="shared" si="10"/>
        <v>311</v>
      </c>
      <c r="R23" s="167">
        <f t="shared" si="8"/>
        <v>1210.1677999999997</v>
      </c>
    </row>
    <row r="24" spans="2:18" ht="13.5" thickBot="1">
      <c r="B24" s="39"/>
      <c r="C24" s="68"/>
      <c r="D24" s="142">
        <f t="shared" si="5"/>
        <v>7925</v>
      </c>
      <c r="E24" s="138"/>
      <c r="F24" s="142">
        <f t="shared" si="6"/>
        <v>510</v>
      </c>
      <c r="G24" s="151">
        <f t="shared" si="7"/>
        <v>1199.52</v>
      </c>
      <c r="H24" s="51"/>
      <c r="I24" s="51"/>
      <c r="J24" s="51"/>
      <c r="K24" s="191" t="s">
        <v>85</v>
      </c>
      <c r="L24" s="51"/>
      <c r="M24" s="39"/>
      <c r="N24" s="68"/>
      <c r="O24" s="182">
        <f t="shared" si="9"/>
        <v>7925</v>
      </c>
      <c r="P24" s="168"/>
      <c r="Q24" s="181">
        <f t="shared" si="10"/>
        <v>330</v>
      </c>
      <c r="R24" s="167">
        <f t="shared" si="8"/>
        <v>1284.8339999999998</v>
      </c>
    </row>
    <row r="25" spans="2:18" ht="13.5" thickBot="1">
      <c r="B25" s="39"/>
      <c r="C25" s="68"/>
      <c r="D25" s="142">
        <f t="shared" si="5"/>
        <v>7927</v>
      </c>
      <c r="E25" s="138"/>
      <c r="F25" s="142">
        <f t="shared" si="6"/>
        <v>515</v>
      </c>
      <c r="G25" s="151">
        <f t="shared" si="7"/>
        <v>1211.28</v>
      </c>
      <c r="H25" s="51"/>
      <c r="I25" s="51"/>
      <c r="J25" s="51"/>
      <c r="K25" s="294" t="s">
        <v>79</v>
      </c>
      <c r="L25" s="295"/>
      <c r="M25" s="296"/>
      <c r="N25" s="68"/>
      <c r="O25" s="182">
        <f t="shared" si="9"/>
        <v>7927</v>
      </c>
      <c r="P25" s="168"/>
      <c r="Q25" s="181">
        <f t="shared" si="10"/>
        <v>309</v>
      </c>
      <c r="R25" s="167">
        <f t="shared" si="8"/>
        <v>1202.3082</v>
      </c>
    </row>
    <row r="26" spans="2:18" ht="12.75">
      <c r="B26" s="39"/>
      <c r="C26" s="68"/>
      <c r="D26" s="142">
        <f t="shared" si="5"/>
        <v>7928</v>
      </c>
      <c r="E26" s="138"/>
      <c r="F26" s="142">
        <f t="shared" si="6"/>
        <v>518</v>
      </c>
      <c r="G26" s="151">
        <f t="shared" si="7"/>
        <v>1218.336</v>
      </c>
      <c r="H26" s="51"/>
      <c r="I26" s="51"/>
      <c r="J26" s="51"/>
      <c r="K26" s="129"/>
      <c r="L26" s="130"/>
      <c r="M26" s="131"/>
      <c r="N26" s="68"/>
      <c r="O26" s="182">
        <f t="shared" si="9"/>
        <v>7928</v>
      </c>
      <c r="P26" s="168"/>
      <c r="Q26" s="181">
        <f t="shared" si="10"/>
        <v>316</v>
      </c>
      <c r="R26" s="167">
        <f t="shared" si="8"/>
        <v>1229.8168</v>
      </c>
    </row>
    <row r="27" spans="2:18" ht="12.75">
      <c r="B27" s="39"/>
      <c r="C27" s="68"/>
      <c r="D27" s="142">
        <f t="shared" si="5"/>
        <v>7931</v>
      </c>
      <c r="E27" s="138"/>
      <c r="F27" s="142">
        <f t="shared" si="6"/>
        <v>565</v>
      </c>
      <c r="G27" s="151">
        <f t="shared" si="7"/>
        <v>1328.88</v>
      </c>
      <c r="H27" s="51"/>
      <c r="I27" s="51"/>
      <c r="J27" s="51"/>
      <c r="K27" s="129" t="s">
        <v>80</v>
      </c>
      <c r="L27" s="130" t="s">
        <v>81</v>
      </c>
      <c r="M27" s="148">
        <v>5370</v>
      </c>
      <c r="N27" s="68"/>
      <c r="O27" s="182">
        <f t="shared" si="9"/>
        <v>7931</v>
      </c>
      <c r="P27" s="168"/>
      <c r="Q27" s="181">
        <f t="shared" si="10"/>
        <v>350</v>
      </c>
      <c r="R27" s="167">
        <f t="shared" si="8"/>
        <v>1363.4299999999998</v>
      </c>
    </row>
    <row r="28" spans="2:18" ht="12.75">
      <c r="B28" s="39"/>
      <c r="C28" s="68"/>
      <c r="D28" s="142">
        <f t="shared" si="5"/>
        <v>7933</v>
      </c>
      <c r="E28" s="138"/>
      <c r="F28" s="142">
        <f t="shared" si="6"/>
        <v>570</v>
      </c>
      <c r="G28" s="151">
        <f t="shared" si="7"/>
        <v>1340.64</v>
      </c>
      <c r="H28" s="51"/>
      <c r="I28" s="51"/>
      <c r="J28" s="51"/>
      <c r="K28" s="129"/>
      <c r="L28" s="130"/>
      <c r="M28" s="131"/>
      <c r="N28" s="68"/>
      <c r="O28" s="182">
        <f t="shared" si="9"/>
        <v>7933</v>
      </c>
      <c r="P28" s="168"/>
      <c r="Q28" s="181">
        <f t="shared" si="10"/>
        <v>355</v>
      </c>
      <c r="R28" s="167">
        <f t="shared" si="8"/>
        <v>1383.0789999999997</v>
      </c>
    </row>
    <row r="29" spans="2:18" ht="13.5" thickBot="1">
      <c r="B29" s="39"/>
      <c r="C29" s="68"/>
      <c r="D29" s="142">
        <f t="shared" si="5"/>
        <v>7934</v>
      </c>
      <c r="E29" s="138"/>
      <c r="F29" s="142">
        <f t="shared" si="6"/>
        <v>589</v>
      </c>
      <c r="G29" s="199">
        <f t="shared" si="7"/>
        <v>1385.328</v>
      </c>
      <c r="H29" s="210"/>
      <c r="I29" s="211"/>
      <c r="J29" s="212"/>
      <c r="K29" s="130"/>
      <c r="L29" s="130"/>
      <c r="M29" s="131"/>
      <c r="N29" s="68"/>
      <c r="O29" s="182">
        <f t="shared" si="9"/>
        <v>7934</v>
      </c>
      <c r="P29" s="168"/>
      <c r="Q29" s="181">
        <f t="shared" si="10"/>
        <v>362</v>
      </c>
      <c r="R29" s="167">
        <f t="shared" si="8"/>
        <v>1410.5875999999998</v>
      </c>
    </row>
    <row r="30" spans="2:18" ht="13.5" thickBot="1">
      <c r="B30" s="39"/>
      <c r="C30" s="68"/>
      <c r="D30" s="142">
        <f t="shared" si="5"/>
        <v>7935</v>
      </c>
      <c r="E30" s="138"/>
      <c r="F30" s="142">
        <f t="shared" si="6"/>
        <v>585</v>
      </c>
      <c r="G30" s="199">
        <f t="shared" si="7"/>
        <v>1375.9199999999998</v>
      </c>
      <c r="H30" s="297" t="s">
        <v>88</v>
      </c>
      <c r="I30" s="298"/>
      <c r="J30" s="299"/>
      <c r="K30" s="132"/>
      <c r="L30" s="132"/>
      <c r="M30" s="133"/>
      <c r="N30" s="68"/>
      <c r="O30" s="182">
        <f t="shared" si="9"/>
        <v>7935</v>
      </c>
      <c r="P30" s="168"/>
      <c r="Q30" s="181">
        <f t="shared" si="10"/>
        <v>372</v>
      </c>
      <c r="R30" s="167">
        <f t="shared" si="8"/>
        <v>1449.8855999999998</v>
      </c>
    </row>
    <row r="31" spans="2:18" ht="13.5" thickBot="1">
      <c r="B31" s="39"/>
      <c r="C31" s="68"/>
      <c r="D31" s="143"/>
      <c r="E31" s="144"/>
      <c r="F31" s="143"/>
      <c r="G31" s="199"/>
      <c r="H31" s="201" t="s">
        <v>72</v>
      </c>
      <c r="I31" s="200" t="s">
        <v>73</v>
      </c>
      <c r="J31" s="202" t="s">
        <v>74</v>
      </c>
      <c r="K31" s="135" t="s">
        <v>35</v>
      </c>
      <c r="L31" s="135"/>
      <c r="M31" s="136">
        <f>SUM(M27:M30)</f>
        <v>5370</v>
      </c>
      <c r="N31" s="68"/>
      <c r="O31" s="181"/>
      <c r="P31" s="170"/>
      <c r="Q31" s="169"/>
      <c r="R31" s="171"/>
    </row>
    <row r="32" spans="2:18" ht="12.75">
      <c r="B32" s="39"/>
      <c r="C32" s="68"/>
      <c r="D32" s="134" t="s">
        <v>35</v>
      </c>
      <c r="E32" s="135"/>
      <c r="F32" s="150">
        <f>SUM(F21:F31)</f>
        <v>5375</v>
      </c>
      <c r="G32" s="204" t="s">
        <v>82</v>
      </c>
      <c r="H32" s="154">
        <v>2.4</v>
      </c>
      <c r="I32" s="155">
        <v>0.02</v>
      </c>
      <c r="J32" s="209">
        <v>0</v>
      </c>
      <c r="K32" s="138"/>
      <c r="L32" s="138"/>
      <c r="M32" s="139"/>
      <c r="N32" s="68"/>
      <c r="O32" s="172" t="s">
        <v>35</v>
      </c>
      <c r="P32" s="173"/>
      <c r="Q32" s="174">
        <f>SUM(Q21:Q31)</f>
        <v>3323</v>
      </c>
      <c r="R32" s="188"/>
    </row>
    <row r="33" spans="2:18" ht="13.5" thickBot="1">
      <c r="B33" s="39"/>
      <c r="C33" s="68"/>
      <c r="D33" s="137"/>
      <c r="E33" s="138"/>
      <c r="F33" s="203"/>
      <c r="G33" s="205" t="s">
        <v>84</v>
      </c>
      <c r="H33" s="206">
        <v>4.01</v>
      </c>
      <c r="I33" s="207">
        <v>0.02</v>
      </c>
      <c r="J33" s="208">
        <v>120</v>
      </c>
      <c r="K33" s="138" t="s">
        <v>73</v>
      </c>
      <c r="L33" s="138"/>
      <c r="M33" s="139">
        <f>M31*I32</f>
        <v>107.4</v>
      </c>
      <c r="N33" s="68"/>
      <c r="O33" s="175"/>
      <c r="P33" s="168"/>
      <c r="Q33" s="176"/>
      <c r="R33" s="51"/>
    </row>
    <row r="34" spans="2:18" ht="12.75">
      <c r="B34" s="39"/>
      <c r="C34" s="68"/>
      <c r="D34" s="137" t="s">
        <v>73</v>
      </c>
      <c r="E34" s="138"/>
      <c r="F34" s="139">
        <f>F32*I32</f>
        <v>107.5</v>
      </c>
      <c r="G34" s="51"/>
      <c r="H34" s="51"/>
      <c r="I34" s="51"/>
      <c r="J34" s="51"/>
      <c r="K34" s="137"/>
      <c r="L34" s="138"/>
      <c r="M34" s="139"/>
      <c r="N34" s="68"/>
      <c r="O34" s="175" t="s">
        <v>73</v>
      </c>
      <c r="P34" s="168"/>
      <c r="Q34" s="176">
        <f>Q32*I33</f>
        <v>66.46000000000001</v>
      </c>
      <c r="R34" s="51"/>
    </row>
    <row r="35" spans="2:18" ht="12.75">
      <c r="B35" s="39"/>
      <c r="C35" s="68"/>
      <c r="D35" s="137"/>
      <c r="E35" s="138"/>
      <c r="F35" s="139"/>
      <c r="G35" s="51"/>
      <c r="H35" s="51"/>
      <c r="I35" s="51"/>
      <c r="J35" s="51"/>
      <c r="K35" s="137" t="s">
        <v>76</v>
      </c>
      <c r="L35" s="138"/>
      <c r="M35" s="139">
        <f>M31-M33</f>
        <v>5262.6</v>
      </c>
      <c r="N35" s="68"/>
      <c r="O35" s="175"/>
      <c r="P35" s="168"/>
      <c r="Q35" s="176"/>
      <c r="R35" s="51"/>
    </row>
    <row r="36" spans="2:18" ht="12.75">
      <c r="B36" s="39"/>
      <c r="C36" s="68"/>
      <c r="D36" s="137" t="s">
        <v>76</v>
      </c>
      <c r="E36" s="138"/>
      <c r="F36" s="139">
        <f>F32-F34</f>
        <v>5267.5</v>
      </c>
      <c r="G36" s="51"/>
      <c r="H36" s="51"/>
      <c r="I36" s="51"/>
      <c r="J36" s="51"/>
      <c r="K36" s="137"/>
      <c r="L36" s="138"/>
      <c r="M36" s="139"/>
      <c r="N36" s="68"/>
      <c r="O36" s="175" t="s">
        <v>76</v>
      </c>
      <c r="P36" s="168"/>
      <c r="Q36" s="176">
        <f>Q32-Q34</f>
        <v>3256.54</v>
      </c>
      <c r="R36" s="51"/>
    </row>
    <row r="37" spans="2:18" ht="12.75">
      <c r="B37" s="39"/>
      <c r="C37" s="68"/>
      <c r="D37" s="137"/>
      <c r="E37" s="138"/>
      <c r="F37" s="139"/>
      <c r="G37" s="51"/>
      <c r="H37" s="51"/>
      <c r="I37" s="51"/>
      <c r="J37" s="51"/>
      <c r="K37" s="137" t="s">
        <v>77</v>
      </c>
      <c r="L37" s="138"/>
      <c r="M37" s="139">
        <f>J32</f>
        <v>0</v>
      </c>
      <c r="N37" s="68"/>
      <c r="O37" s="175"/>
      <c r="P37" s="168"/>
      <c r="Q37" s="176"/>
      <c r="R37" s="51"/>
    </row>
    <row r="38" spans="2:18" ht="13.5" thickBot="1">
      <c r="B38" s="39"/>
      <c r="C38" s="68"/>
      <c r="D38" s="137" t="s">
        <v>77</v>
      </c>
      <c r="E38" s="138"/>
      <c r="F38" s="139">
        <f>J32</f>
        <v>0</v>
      </c>
      <c r="G38" s="51"/>
      <c r="H38" s="51"/>
      <c r="I38" s="51"/>
      <c r="J38" s="51"/>
      <c r="K38" s="137"/>
      <c r="L38" s="138"/>
      <c r="M38" s="139"/>
      <c r="N38" s="68"/>
      <c r="O38" s="175" t="s">
        <v>77</v>
      </c>
      <c r="P38" s="168"/>
      <c r="Q38" s="176">
        <f>J33</f>
        <v>120</v>
      </c>
      <c r="R38" s="51"/>
    </row>
    <row r="39" spans="2:18" ht="13.5" thickBot="1">
      <c r="B39" s="39"/>
      <c r="C39" s="68"/>
      <c r="D39" s="153"/>
      <c r="E39" s="138"/>
      <c r="F39" s="139"/>
      <c r="G39" s="51"/>
      <c r="H39" s="51"/>
      <c r="I39" s="51"/>
      <c r="J39" s="51"/>
      <c r="K39" s="145" t="s">
        <v>78</v>
      </c>
      <c r="L39" s="146"/>
      <c r="M39" s="147">
        <f>M35*H32-M37</f>
        <v>12630.24</v>
      </c>
      <c r="N39" s="68"/>
      <c r="O39" s="177"/>
      <c r="P39" s="168"/>
      <c r="Q39" s="176"/>
      <c r="R39" s="51"/>
    </row>
    <row r="40" spans="2:18" ht="13.5" thickBot="1">
      <c r="B40" s="39"/>
      <c r="C40" s="189"/>
      <c r="D40" s="145" t="s">
        <v>78</v>
      </c>
      <c r="E40" s="146"/>
      <c r="F40" s="147">
        <f>F36*H32-F38</f>
        <v>12642</v>
      </c>
      <c r="G40" s="51"/>
      <c r="H40" s="51"/>
      <c r="I40" s="51"/>
      <c r="J40" s="51"/>
      <c r="K40" s="51"/>
      <c r="L40" s="51"/>
      <c r="M40" s="39"/>
      <c r="N40" s="189"/>
      <c r="O40" s="178" t="s">
        <v>78</v>
      </c>
      <c r="P40" s="179"/>
      <c r="Q40" s="180">
        <f>Q36*H33-Q38</f>
        <v>12938.7254</v>
      </c>
      <c r="R40" s="51"/>
    </row>
    <row r="41" spans="2:18" ht="12.75">
      <c r="B41" s="39"/>
      <c r="C41" s="39"/>
      <c r="D41" s="39"/>
      <c r="E41" s="39"/>
      <c r="F41" s="39"/>
      <c r="G41" s="39"/>
      <c r="H41" s="51"/>
      <c r="I41" s="51"/>
      <c r="J41" s="51"/>
      <c r="K41" s="51"/>
      <c r="L41" s="51"/>
      <c r="M41" s="51"/>
      <c r="N41" s="39"/>
      <c r="O41" s="51"/>
      <c r="P41" s="51"/>
      <c r="Q41" s="51"/>
      <c r="R41" s="39"/>
    </row>
    <row r="42" spans="2:18" ht="9.75" customHeight="1">
      <c r="B42" s="88"/>
      <c r="C42" s="88"/>
      <c r="D42" s="88"/>
      <c r="E42" s="88"/>
      <c r="F42" s="88"/>
      <c r="G42" s="88"/>
      <c r="H42" s="195"/>
      <c r="I42" s="195"/>
      <c r="J42" s="195"/>
      <c r="K42" s="195"/>
      <c r="L42" s="195"/>
      <c r="M42" s="195"/>
      <c r="N42" s="88"/>
      <c r="O42" s="195"/>
      <c r="P42" s="195"/>
      <c r="Q42" s="195"/>
      <c r="R42" s="88"/>
    </row>
    <row r="43" spans="2:18" ht="12.75">
      <c r="B43" s="88"/>
      <c r="C43" s="88"/>
      <c r="D43" s="88"/>
      <c r="E43" s="88"/>
      <c r="F43" s="88"/>
      <c r="G43" s="88"/>
      <c r="H43" s="195"/>
      <c r="I43" s="195"/>
      <c r="J43" s="195"/>
      <c r="K43" s="195"/>
      <c r="L43" s="195"/>
      <c r="M43" s="195"/>
      <c r="N43" s="88"/>
      <c r="O43" s="195"/>
      <c r="P43" s="195"/>
      <c r="Q43" s="195"/>
      <c r="R43" s="88"/>
    </row>
    <row r="44" spans="2:18" ht="12.75">
      <c r="B44" s="88"/>
      <c r="C44" s="88"/>
      <c r="D44" s="88"/>
      <c r="E44" s="88"/>
      <c r="F44" s="88"/>
      <c r="G44" s="88"/>
      <c r="H44" s="195"/>
      <c r="I44" s="195"/>
      <c r="J44" s="195"/>
      <c r="K44" s="195"/>
      <c r="L44" s="195"/>
      <c r="M44" s="195"/>
      <c r="N44" s="88"/>
      <c r="O44" s="195"/>
      <c r="P44" s="195"/>
      <c r="Q44" s="195"/>
      <c r="R44" s="88"/>
    </row>
    <row r="45" spans="2:18" ht="12.75">
      <c r="B45" s="88"/>
      <c r="C45" s="88"/>
      <c r="D45" s="88"/>
      <c r="E45" s="88"/>
      <c r="F45" s="88"/>
      <c r="G45" s="88"/>
      <c r="H45" s="195"/>
      <c r="I45" s="195"/>
      <c r="J45" s="195"/>
      <c r="K45" s="195"/>
      <c r="L45" s="195"/>
      <c r="M45" s="195"/>
      <c r="N45" s="88"/>
      <c r="O45" s="195"/>
      <c r="P45" s="195"/>
      <c r="Q45" s="195"/>
      <c r="R45" s="88"/>
    </row>
    <row r="46" spans="2:18" ht="12.75">
      <c r="B46" s="88"/>
      <c r="C46" s="88"/>
      <c r="D46" s="88"/>
      <c r="E46" s="88"/>
      <c r="F46" s="88"/>
      <c r="G46" s="88"/>
      <c r="H46" s="195"/>
      <c r="I46" s="195"/>
      <c r="J46" s="195"/>
      <c r="K46" s="195"/>
      <c r="L46" s="195"/>
      <c r="M46" s="195"/>
      <c r="N46" s="88"/>
      <c r="O46" s="195"/>
      <c r="P46" s="195"/>
      <c r="Q46" s="195"/>
      <c r="R46" s="88"/>
    </row>
    <row r="47" spans="2:18" ht="12.75">
      <c r="B47" s="88"/>
      <c r="C47" s="88"/>
      <c r="D47" s="88"/>
      <c r="E47" s="88"/>
      <c r="F47" s="88"/>
      <c r="G47" s="88"/>
      <c r="H47" s="195"/>
      <c r="I47" s="195"/>
      <c r="J47" s="195"/>
      <c r="K47" s="195"/>
      <c r="L47" s="195"/>
      <c r="M47" s="195"/>
      <c r="N47" s="88"/>
      <c r="O47" s="195"/>
      <c r="P47" s="195"/>
      <c r="Q47" s="195"/>
      <c r="R47" s="88"/>
    </row>
    <row r="48" spans="2:18" ht="12.75">
      <c r="B48" s="88"/>
      <c r="C48" s="88"/>
      <c r="D48" s="88"/>
      <c r="E48" s="88"/>
      <c r="F48" s="88"/>
      <c r="G48" s="88"/>
      <c r="H48" s="195"/>
      <c r="I48" s="195"/>
      <c r="J48" s="195"/>
      <c r="K48" s="195"/>
      <c r="L48" s="195"/>
      <c r="M48" s="195"/>
      <c r="N48" s="88"/>
      <c r="O48" s="195"/>
      <c r="P48" s="195"/>
      <c r="Q48" s="195"/>
      <c r="R48" s="88"/>
    </row>
  </sheetData>
  <sheetProtection password="F561" sheet="1" objects="1" scenarios="1"/>
  <mergeCells count="6">
    <mergeCell ref="O3:P3"/>
    <mergeCell ref="F4:G4"/>
    <mergeCell ref="K25:M25"/>
    <mergeCell ref="H30:J30"/>
    <mergeCell ref="C3:G3"/>
    <mergeCell ref="H3:N3"/>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R43"/>
  <sheetViews>
    <sheetView showRowColHeaders="0" workbookViewId="0" topLeftCell="A1">
      <selection activeCell="N1" sqref="N1"/>
    </sheetView>
  </sheetViews>
  <sheetFormatPr defaultColWidth="11.421875" defaultRowHeight="12.75"/>
  <cols>
    <col min="1" max="1" width="7.00390625" style="1" customWidth="1"/>
    <col min="2" max="2" width="5.140625" style="1" customWidth="1"/>
    <col min="3" max="3" width="23.8515625" style="1" customWidth="1"/>
    <col min="4" max="4" width="11.421875" style="1" customWidth="1"/>
    <col min="5" max="5" width="13.421875" style="1" bestFit="1" customWidth="1"/>
    <col min="6" max="6" width="13.421875" style="38" bestFit="1" customWidth="1"/>
    <col min="7" max="8" width="11.421875" style="1" customWidth="1"/>
    <col min="9" max="9" width="5.57421875" style="1" customWidth="1"/>
    <col min="10" max="10" width="2.00390625" style="1" customWidth="1"/>
    <col min="11" max="11" width="22.57421875" style="1" bestFit="1" customWidth="1"/>
    <col min="12" max="12" width="9.57421875" style="1" customWidth="1"/>
    <col min="13" max="16384" width="11.421875" style="1" customWidth="1"/>
  </cols>
  <sheetData>
    <row r="1" spans="1:18" ht="12.75">
      <c r="A1" s="88"/>
      <c r="B1" s="88"/>
      <c r="C1" s="88"/>
      <c r="D1" s="88"/>
      <c r="E1" s="88"/>
      <c r="F1" s="89"/>
      <c r="G1" s="88"/>
      <c r="H1" s="88"/>
      <c r="I1" s="88"/>
      <c r="J1" s="88"/>
      <c r="K1" s="88"/>
      <c r="L1" s="88"/>
      <c r="M1" s="88"/>
      <c r="N1" s="88"/>
      <c r="O1" s="88"/>
      <c r="P1" s="88"/>
      <c r="Q1" s="88"/>
      <c r="R1" s="88"/>
    </row>
    <row r="2" spans="1:18" ht="12.75">
      <c r="A2" s="88"/>
      <c r="B2" s="88"/>
      <c r="C2" s="88"/>
      <c r="D2" s="88"/>
      <c r="E2" s="88"/>
      <c r="F2" s="89"/>
      <c r="G2" s="88"/>
      <c r="H2" s="88"/>
      <c r="I2" s="88"/>
      <c r="J2" s="88"/>
      <c r="K2" s="88"/>
      <c r="L2" s="88"/>
      <c r="M2" s="88"/>
      <c r="N2" s="88"/>
      <c r="O2" s="88"/>
      <c r="P2" s="88"/>
      <c r="Q2" s="88"/>
      <c r="R2" s="88"/>
    </row>
    <row r="3" spans="1:18" ht="12.75">
      <c r="A3" s="88"/>
      <c r="B3" s="39"/>
      <c r="C3" s="39"/>
      <c r="D3" s="39"/>
      <c r="E3" s="39"/>
      <c r="F3" s="40"/>
      <c r="G3" s="39"/>
      <c r="H3" s="39"/>
      <c r="I3" s="39"/>
      <c r="J3" s="39"/>
      <c r="K3" s="39"/>
      <c r="L3" s="39"/>
      <c r="M3" s="39"/>
      <c r="N3" s="39"/>
      <c r="O3" s="39"/>
      <c r="P3" s="39"/>
      <c r="Q3" s="39"/>
      <c r="R3" s="88"/>
    </row>
    <row r="4" spans="1:18" ht="12.75">
      <c r="A4" s="88"/>
      <c r="B4" s="39"/>
      <c r="C4" s="41" t="s">
        <v>27</v>
      </c>
      <c r="D4" s="42">
        <f>'Datos de animales'!P5</f>
        <v>239</v>
      </c>
      <c r="E4" s="69">
        <f>D4/30</f>
        <v>7.966666666666667</v>
      </c>
      <c r="F4" s="40"/>
      <c r="G4" s="39"/>
      <c r="H4" s="39"/>
      <c r="I4" s="39"/>
      <c r="J4" s="39"/>
      <c r="K4" s="39"/>
      <c r="L4" s="39"/>
      <c r="M4" s="39"/>
      <c r="N4" s="39"/>
      <c r="O4" s="39"/>
      <c r="P4" s="39"/>
      <c r="Q4" s="39"/>
      <c r="R4" s="88"/>
    </row>
    <row r="5" spans="1:18" ht="13.5" thickBot="1">
      <c r="A5" s="88"/>
      <c r="B5" s="39"/>
      <c r="C5" s="43" t="s">
        <v>28</v>
      </c>
      <c r="D5" s="43">
        <f>COUNT('Datos de animales'!C6:C15)</f>
        <v>10</v>
      </c>
      <c r="E5" s="39"/>
      <c r="F5" s="40"/>
      <c r="G5" s="39"/>
      <c r="H5" s="39"/>
      <c r="I5" s="39"/>
      <c r="J5" s="39"/>
      <c r="K5" s="39"/>
      <c r="L5" s="39"/>
      <c r="M5" s="39"/>
      <c r="N5" s="39"/>
      <c r="O5" s="39"/>
      <c r="P5" s="39"/>
      <c r="Q5" s="39"/>
      <c r="R5" s="88"/>
    </row>
    <row r="6" spans="1:18" ht="13.5" thickTop="1">
      <c r="A6" s="88"/>
      <c r="B6" s="39"/>
      <c r="C6" s="39"/>
      <c r="D6" s="39"/>
      <c r="E6" s="39"/>
      <c r="F6" s="40"/>
      <c r="G6" s="39"/>
      <c r="H6" s="39"/>
      <c r="I6" s="39"/>
      <c r="J6" s="39"/>
      <c r="K6" s="39"/>
      <c r="L6" s="39"/>
      <c r="M6" s="39"/>
      <c r="N6" s="39"/>
      <c r="O6" s="39"/>
      <c r="P6" s="39"/>
      <c r="Q6" s="39"/>
      <c r="R6" s="88"/>
    </row>
    <row r="7" spans="1:18" ht="13.5" thickBot="1">
      <c r="A7" s="88"/>
      <c r="B7" s="39"/>
      <c r="C7" s="39"/>
      <c r="D7" s="39"/>
      <c r="E7" s="39"/>
      <c r="F7" s="40"/>
      <c r="G7" s="39"/>
      <c r="H7" s="39"/>
      <c r="I7" s="39"/>
      <c r="J7" s="39"/>
      <c r="K7" s="39"/>
      <c r="L7" s="39"/>
      <c r="M7" s="39"/>
      <c r="N7" s="39"/>
      <c r="O7" s="39"/>
      <c r="P7" s="39"/>
      <c r="Q7" s="39"/>
      <c r="R7" s="88"/>
    </row>
    <row r="8" spans="1:18" ht="13.5" thickBot="1">
      <c r="A8" s="88"/>
      <c r="B8" s="39"/>
      <c r="C8" s="44" t="s">
        <v>46</v>
      </c>
      <c r="D8" s="45"/>
      <c r="E8" s="46" t="s">
        <v>34</v>
      </c>
      <c r="F8" s="47" t="s">
        <v>35</v>
      </c>
      <c r="G8" s="39"/>
      <c r="H8" s="39"/>
      <c r="I8" s="39"/>
      <c r="J8" s="39"/>
      <c r="K8" s="39"/>
      <c r="L8" s="39"/>
      <c r="M8" s="39"/>
      <c r="N8" s="39"/>
      <c r="O8" s="39"/>
      <c r="P8" s="39"/>
      <c r="Q8" s="39"/>
      <c r="R8" s="88"/>
    </row>
    <row r="9" spans="1:18" ht="12.75">
      <c r="A9" s="88"/>
      <c r="B9" s="39"/>
      <c r="C9" s="305" t="s">
        <v>36</v>
      </c>
      <c r="D9" s="306"/>
      <c r="E9" s="90">
        <v>0</v>
      </c>
      <c r="F9" s="47">
        <f>E9*$E$4</f>
        <v>0</v>
      </c>
      <c r="G9" s="39"/>
      <c r="H9" s="39"/>
      <c r="I9" s="39"/>
      <c r="J9" s="39"/>
      <c r="K9" s="39"/>
      <c r="L9" s="39"/>
      <c r="M9" s="39"/>
      <c r="N9" s="39"/>
      <c r="O9" s="39"/>
      <c r="P9" s="39"/>
      <c r="Q9" s="39"/>
      <c r="R9" s="88"/>
    </row>
    <row r="10" spans="1:18" ht="12.75">
      <c r="A10" s="88"/>
      <c r="B10" s="39"/>
      <c r="C10" s="305" t="s">
        <v>38</v>
      </c>
      <c r="D10" s="306"/>
      <c r="E10" s="91">
        <v>14</v>
      </c>
      <c r="F10" s="49">
        <f>E10*$E$4</f>
        <v>111.53333333333333</v>
      </c>
      <c r="G10" s="39"/>
      <c r="H10" s="39"/>
      <c r="I10" s="39"/>
      <c r="J10" s="39"/>
      <c r="K10" s="39"/>
      <c r="L10" s="39"/>
      <c r="M10" s="39"/>
      <c r="N10" s="39"/>
      <c r="O10" s="39"/>
      <c r="P10" s="39"/>
      <c r="Q10" s="39"/>
      <c r="R10" s="88"/>
    </row>
    <row r="11" spans="1:18" ht="12.75">
      <c r="A11" s="88"/>
      <c r="B11" s="39"/>
      <c r="C11" s="307" t="s">
        <v>37</v>
      </c>
      <c r="D11" s="308"/>
      <c r="E11" s="92">
        <v>0</v>
      </c>
      <c r="F11" s="50">
        <f>E11*$E$4</f>
        <v>0</v>
      </c>
      <c r="G11" s="39"/>
      <c r="H11" s="39"/>
      <c r="I11" s="39"/>
      <c r="J11" s="39"/>
      <c r="K11" s="39"/>
      <c r="L11" s="39"/>
      <c r="M11" s="39"/>
      <c r="N11" s="39"/>
      <c r="O11" s="39"/>
      <c r="P11" s="39"/>
      <c r="Q11" s="39"/>
      <c r="R11" s="88"/>
    </row>
    <row r="12" spans="1:18" ht="12.75">
      <c r="A12" s="88"/>
      <c r="B12" s="39"/>
      <c r="C12" s="39"/>
      <c r="D12" s="51"/>
      <c r="E12" s="51"/>
      <c r="F12" s="40"/>
      <c r="G12" s="39"/>
      <c r="H12" s="39"/>
      <c r="I12" s="39"/>
      <c r="J12" s="39"/>
      <c r="K12" s="39"/>
      <c r="L12" s="39"/>
      <c r="M12" s="39"/>
      <c r="N12" s="39"/>
      <c r="O12" s="39"/>
      <c r="P12" s="39"/>
      <c r="Q12" s="39"/>
      <c r="R12" s="88"/>
    </row>
    <row r="13" spans="1:18" ht="13.5" thickBot="1">
      <c r="A13" s="88"/>
      <c r="B13" s="39"/>
      <c r="C13" s="39"/>
      <c r="D13" s="51"/>
      <c r="E13" s="51"/>
      <c r="F13" s="40"/>
      <c r="G13" s="39"/>
      <c r="H13" s="39"/>
      <c r="I13" s="39"/>
      <c r="J13" s="39"/>
      <c r="K13" s="39"/>
      <c r="L13" s="39"/>
      <c r="M13" s="39"/>
      <c r="N13" s="39"/>
      <c r="O13" s="39"/>
      <c r="P13" s="39"/>
      <c r="Q13" s="39"/>
      <c r="R13" s="88"/>
    </row>
    <row r="14" spans="1:18" ht="13.5" thickBot="1">
      <c r="A14" s="88"/>
      <c r="B14" s="39"/>
      <c r="C14" s="44" t="s">
        <v>47</v>
      </c>
      <c r="D14" s="52" t="s">
        <v>33</v>
      </c>
      <c r="E14" s="53" t="s">
        <v>29</v>
      </c>
      <c r="F14" s="54" t="s">
        <v>35</v>
      </c>
      <c r="G14" s="39"/>
      <c r="H14" s="39"/>
      <c r="I14" s="39"/>
      <c r="J14" s="39"/>
      <c r="K14" s="39"/>
      <c r="L14" s="39"/>
      <c r="M14" s="39"/>
      <c r="N14" s="39"/>
      <c r="O14" s="39"/>
      <c r="P14" s="39"/>
      <c r="Q14" s="39"/>
      <c r="R14" s="88"/>
    </row>
    <row r="15" spans="1:18" ht="12.75">
      <c r="A15" s="88"/>
      <c r="B15" s="39"/>
      <c r="C15" s="55" t="s">
        <v>31</v>
      </c>
      <c r="D15" s="91">
        <f>D5</f>
        <v>10</v>
      </c>
      <c r="E15" s="93">
        <v>0</v>
      </c>
      <c r="F15" s="57">
        <f>D15*E15</f>
        <v>0</v>
      </c>
      <c r="G15" s="39"/>
      <c r="H15" s="39"/>
      <c r="I15" s="39"/>
      <c r="J15" s="39"/>
      <c r="K15" s="76" t="s">
        <v>40</v>
      </c>
      <c r="L15" s="77" t="s">
        <v>52</v>
      </c>
      <c r="M15" s="39"/>
      <c r="N15" s="39"/>
      <c r="O15" s="39"/>
      <c r="P15" s="39"/>
      <c r="Q15" s="39"/>
      <c r="R15" s="88"/>
    </row>
    <row r="16" spans="1:18" ht="13.5" thickBot="1">
      <c r="A16" s="88"/>
      <c r="B16" s="39"/>
      <c r="C16" s="55" t="s">
        <v>32</v>
      </c>
      <c r="D16" s="91">
        <f>D5</f>
        <v>10</v>
      </c>
      <c r="E16" s="93">
        <v>350</v>
      </c>
      <c r="F16" s="57">
        <f>D16*E16</f>
        <v>3500</v>
      </c>
      <c r="G16" s="39"/>
      <c r="H16" s="39"/>
      <c r="I16" s="39"/>
      <c r="J16" s="39"/>
      <c r="K16" s="78"/>
      <c r="L16" s="101">
        <v>9</v>
      </c>
      <c r="M16" s="39"/>
      <c r="N16" s="39"/>
      <c r="O16" s="39"/>
      <c r="P16" s="39"/>
      <c r="Q16" s="39"/>
      <c r="R16" s="88"/>
    </row>
    <row r="17" spans="1:18" ht="12.75">
      <c r="A17" s="88"/>
      <c r="B17" s="39"/>
      <c r="C17" s="58" t="s">
        <v>26</v>
      </c>
      <c r="D17" s="92">
        <v>3</v>
      </c>
      <c r="E17" s="94">
        <v>12</v>
      </c>
      <c r="F17" s="59">
        <f>D17*E17</f>
        <v>36</v>
      </c>
      <c r="G17" s="39"/>
      <c r="H17" s="39"/>
      <c r="I17" s="39"/>
      <c r="J17" s="39"/>
      <c r="K17" s="71" t="s">
        <v>41</v>
      </c>
      <c r="L17" s="102">
        <v>10000</v>
      </c>
      <c r="M17" s="70">
        <f>L17/$L$16*$E$4</f>
        <v>8851.851851851852</v>
      </c>
      <c r="N17" s="39"/>
      <c r="O17" s="39"/>
      <c r="P17" s="39"/>
      <c r="Q17" s="39"/>
      <c r="R17" s="88"/>
    </row>
    <row r="18" spans="1:18" ht="12.75">
      <c r="A18" s="88"/>
      <c r="B18" s="39"/>
      <c r="C18" s="60" t="s">
        <v>66</v>
      </c>
      <c r="D18" s="61" t="s">
        <v>67</v>
      </c>
      <c r="E18" s="53" t="s">
        <v>67</v>
      </c>
      <c r="F18" s="95">
        <v>120</v>
      </c>
      <c r="G18" s="39"/>
      <c r="H18" s="39"/>
      <c r="I18" s="39"/>
      <c r="J18" s="39"/>
      <c r="K18" s="73"/>
      <c r="L18" s="74"/>
      <c r="M18" s="70"/>
      <c r="N18" s="39"/>
      <c r="O18" s="39"/>
      <c r="P18" s="39"/>
      <c r="Q18" s="39"/>
      <c r="R18" s="88"/>
    </row>
    <row r="19" spans="1:18" ht="12.75">
      <c r="A19" s="88"/>
      <c r="B19" s="39"/>
      <c r="C19" s="39"/>
      <c r="D19" s="51"/>
      <c r="E19" s="51"/>
      <c r="F19" s="40"/>
      <c r="G19" s="39"/>
      <c r="H19" s="39"/>
      <c r="I19" s="39"/>
      <c r="J19" s="39"/>
      <c r="K19" s="75" t="s">
        <v>42</v>
      </c>
      <c r="L19" s="102">
        <v>595.32</v>
      </c>
      <c r="M19" s="70">
        <f>L19/$L$16*$E$4</f>
        <v>526.9684444444446</v>
      </c>
      <c r="N19" s="39"/>
      <c r="O19" s="39"/>
      <c r="P19" s="39"/>
      <c r="Q19" s="39"/>
      <c r="R19" s="88"/>
    </row>
    <row r="20" spans="1:18" ht="13.5" thickBot="1">
      <c r="A20" s="88"/>
      <c r="B20" s="39"/>
      <c r="C20" s="39"/>
      <c r="D20" s="39"/>
      <c r="E20" s="39"/>
      <c r="F20" s="40"/>
      <c r="G20" s="39"/>
      <c r="H20" s="39"/>
      <c r="I20" s="39"/>
      <c r="J20" s="39"/>
      <c r="K20" s="73"/>
      <c r="L20" s="74"/>
      <c r="M20" s="70"/>
      <c r="N20" s="39"/>
      <c r="O20" s="39"/>
      <c r="P20" s="39"/>
      <c r="Q20" s="39"/>
      <c r="R20" s="88"/>
    </row>
    <row r="21" spans="1:18" ht="13.5" thickBot="1">
      <c r="A21" s="88"/>
      <c r="B21" s="39"/>
      <c r="C21" s="44" t="s">
        <v>48</v>
      </c>
      <c r="D21" s="52" t="s">
        <v>30</v>
      </c>
      <c r="E21" s="61" t="s">
        <v>29</v>
      </c>
      <c r="F21" s="62" t="s">
        <v>35</v>
      </c>
      <c r="G21" s="39"/>
      <c r="H21" s="39"/>
      <c r="I21" s="39"/>
      <c r="J21" s="39"/>
      <c r="K21" s="75" t="s">
        <v>43</v>
      </c>
      <c r="L21" s="102">
        <v>980</v>
      </c>
      <c r="M21" s="70">
        <f>L21/$L$16*$E$4</f>
        <v>867.4814814814815</v>
      </c>
      <c r="N21" s="39"/>
      <c r="O21" s="39"/>
      <c r="P21" s="39"/>
      <c r="Q21" s="39"/>
      <c r="R21" s="88"/>
    </row>
    <row r="22" spans="1:18" ht="12.75">
      <c r="A22" s="88"/>
      <c r="B22" s="39"/>
      <c r="C22" s="55" t="s">
        <v>21</v>
      </c>
      <c r="D22" s="96">
        <v>3000</v>
      </c>
      <c r="E22" s="98">
        <v>0.28</v>
      </c>
      <c r="F22" s="49">
        <f>D22*E22</f>
        <v>840.0000000000001</v>
      </c>
      <c r="G22" s="39"/>
      <c r="H22" s="39"/>
      <c r="I22" s="39"/>
      <c r="J22" s="39"/>
      <c r="K22" s="73"/>
      <c r="L22" s="74"/>
      <c r="M22" s="70"/>
      <c r="N22" s="39"/>
      <c r="O22" s="39"/>
      <c r="P22" s="39"/>
      <c r="Q22" s="39"/>
      <c r="R22" s="88"/>
    </row>
    <row r="23" spans="1:18" ht="12.75">
      <c r="A23" s="88"/>
      <c r="B23" s="39"/>
      <c r="C23" s="55" t="s">
        <v>22</v>
      </c>
      <c r="D23" s="96">
        <v>3500</v>
      </c>
      <c r="E23" s="98">
        <v>0.295</v>
      </c>
      <c r="F23" s="49">
        <f>D23*E23</f>
        <v>1032.5</v>
      </c>
      <c r="G23" s="39"/>
      <c r="H23" s="39"/>
      <c r="I23" s="39"/>
      <c r="J23" s="39"/>
      <c r="K23" s="75" t="s">
        <v>44</v>
      </c>
      <c r="L23" s="72">
        <f>L17-L19-L21</f>
        <v>8424.68</v>
      </c>
      <c r="M23" s="70">
        <f>L23/$L$16*$E$4</f>
        <v>7457.401925925927</v>
      </c>
      <c r="N23" s="39"/>
      <c r="O23" s="39"/>
      <c r="P23" s="39"/>
      <c r="Q23" s="39"/>
      <c r="R23" s="88"/>
    </row>
    <row r="24" spans="1:18" ht="12.75">
      <c r="A24" s="88"/>
      <c r="B24" s="39"/>
      <c r="C24" s="55" t="s">
        <v>23</v>
      </c>
      <c r="D24" s="96">
        <v>6200</v>
      </c>
      <c r="E24" s="98">
        <v>0.3038</v>
      </c>
      <c r="F24" s="49">
        <f>D24*E24</f>
        <v>1883.5600000000002</v>
      </c>
      <c r="G24" s="39"/>
      <c r="H24" s="39"/>
      <c r="I24" s="39"/>
      <c r="J24" s="39"/>
      <c r="K24" s="73"/>
      <c r="L24" s="74"/>
      <c r="M24" s="70"/>
      <c r="N24" s="39"/>
      <c r="O24" s="39"/>
      <c r="P24" s="39"/>
      <c r="Q24" s="39"/>
      <c r="R24" s="88"/>
    </row>
    <row r="25" spans="1:18" ht="12.75">
      <c r="A25" s="88"/>
      <c r="B25" s="39"/>
      <c r="C25" s="55" t="s">
        <v>25</v>
      </c>
      <c r="D25" s="96">
        <v>7100</v>
      </c>
      <c r="E25" s="98">
        <v>0.066</v>
      </c>
      <c r="F25" s="49">
        <f>D25*E25</f>
        <v>468.6</v>
      </c>
      <c r="G25" s="39"/>
      <c r="H25" s="39"/>
      <c r="I25" s="39"/>
      <c r="J25" s="39"/>
      <c r="K25" s="75" t="s">
        <v>50</v>
      </c>
      <c r="L25" s="102">
        <v>3900</v>
      </c>
      <c r="M25" s="70">
        <f>L25/$L$16*$E$4</f>
        <v>3452.222222222222</v>
      </c>
      <c r="N25" s="39"/>
      <c r="O25" s="39"/>
      <c r="P25" s="39"/>
      <c r="Q25" s="39"/>
      <c r="R25" s="88"/>
    </row>
    <row r="26" spans="1:18" ht="12.75">
      <c r="A26" s="88"/>
      <c r="B26" s="39"/>
      <c r="C26" s="58" t="s">
        <v>24</v>
      </c>
      <c r="D26" s="97">
        <v>12100</v>
      </c>
      <c r="E26" s="99">
        <v>0.00041322</v>
      </c>
      <c r="F26" s="50">
        <f>D26*E26</f>
        <v>4.999962</v>
      </c>
      <c r="G26" s="39"/>
      <c r="H26" s="39"/>
      <c r="I26" s="39"/>
      <c r="J26" s="39"/>
      <c r="K26" s="73"/>
      <c r="L26" s="74"/>
      <c r="M26" s="70"/>
      <c r="N26" s="39"/>
      <c r="O26" s="39"/>
      <c r="P26" s="39"/>
      <c r="Q26" s="39"/>
      <c r="R26" s="88"/>
    </row>
    <row r="27" spans="1:18" ht="12.75">
      <c r="A27" s="88"/>
      <c r="B27" s="39"/>
      <c r="C27" s="39"/>
      <c r="D27" s="51"/>
      <c r="E27" s="51"/>
      <c r="F27" s="40"/>
      <c r="G27" s="39"/>
      <c r="H27" s="39"/>
      <c r="I27" s="39"/>
      <c r="J27" s="39"/>
      <c r="K27" s="73" t="s">
        <v>45</v>
      </c>
      <c r="L27" s="103">
        <v>160</v>
      </c>
      <c r="M27" s="70">
        <f>L27/$L$16*$E$4</f>
        <v>141.62962962962965</v>
      </c>
      <c r="N27" s="39"/>
      <c r="O27" s="39"/>
      <c r="P27" s="39"/>
      <c r="Q27" s="39"/>
      <c r="R27" s="88"/>
    </row>
    <row r="28" spans="1:18" ht="13.5" thickBot="1">
      <c r="A28" s="88"/>
      <c r="B28" s="39"/>
      <c r="C28" s="39"/>
      <c r="D28" s="51"/>
      <c r="E28" s="51"/>
      <c r="F28" s="40"/>
      <c r="G28" s="39"/>
      <c r="H28" s="39"/>
      <c r="I28" s="39"/>
      <c r="J28" s="39"/>
      <c r="K28" s="39"/>
      <c r="L28" s="39"/>
      <c r="M28" s="39"/>
      <c r="N28" s="39"/>
      <c r="O28" s="39"/>
      <c r="P28" s="39"/>
      <c r="Q28" s="39"/>
      <c r="R28" s="88"/>
    </row>
    <row r="29" spans="1:18" ht="13.5" thickBot="1">
      <c r="A29" s="88"/>
      <c r="B29" s="39"/>
      <c r="C29" s="44" t="s">
        <v>49</v>
      </c>
      <c r="D29" s="39"/>
      <c r="E29" s="48" t="s">
        <v>64</v>
      </c>
      <c r="F29" s="63" t="s">
        <v>63</v>
      </c>
      <c r="G29" s="64" t="s">
        <v>53</v>
      </c>
      <c r="H29" s="39"/>
      <c r="I29" s="39"/>
      <c r="J29" s="39"/>
      <c r="K29" s="39"/>
      <c r="L29" s="69">
        <f>E30/L27</f>
        <v>0.15</v>
      </c>
      <c r="M29" s="39"/>
      <c r="N29" s="39"/>
      <c r="O29" s="39"/>
      <c r="P29" s="39"/>
      <c r="Q29" s="39"/>
      <c r="R29" s="88"/>
    </row>
    <row r="30" spans="1:18" ht="12.75">
      <c r="A30" s="88"/>
      <c r="B30" s="39"/>
      <c r="C30" s="58" t="s">
        <v>39</v>
      </c>
      <c r="D30" s="65"/>
      <c r="E30" s="100">
        <v>24</v>
      </c>
      <c r="F30" s="62">
        <f>(M17*L29)+(L25-L19)*L29</f>
        <v>1823.4797777777778</v>
      </c>
      <c r="G30" s="64" t="s">
        <v>54</v>
      </c>
      <c r="H30" s="39"/>
      <c r="I30" s="39"/>
      <c r="J30" s="39"/>
      <c r="K30" s="39"/>
      <c r="L30" s="39"/>
      <c r="M30" s="39"/>
      <c r="N30" s="39"/>
      <c r="O30" s="39"/>
      <c r="P30" s="39"/>
      <c r="Q30" s="39"/>
      <c r="R30" s="88"/>
    </row>
    <row r="31" spans="1:18" ht="12.75">
      <c r="A31" s="88"/>
      <c r="B31" s="39"/>
      <c r="C31" s="39"/>
      <c r="D31" s="51"/>
      <c r="E31" s="51"/>
      <c r="F31" s="40"/>
      <c r="G31" s="39"/>
      <c r="H31" s="39"/>
      <c r="I31" s="39"/>
      <c r="J31" s="39"/>
      <c r="K31" s="39"/>
      <c r="L31" s="39"/>
      <c r="M31" s="39"/>
      <c r="N31" s="39"/>
      <c r="O31" s="39"/>
      <c r="P31" s="39"/>
      <c r="Q31" s="39"/>
      <c r="R31" s="88"/>
    </row>
    <row r="32" spans="1:18" ht="13.5" thickBot="1">
      <c r="A32" s="88"/>
      <c r="B32" s="39"/>
      <c r="C32" s="39"/>
      <c r="D32" s="51"/>
      <c r="E32" s="51"/>
      <c r="F32" s="40"/>
      <c r="G32" s="39"/>
      <c r="H32" s="39"/>
      <c r="I32" s="39"/>
      <c r="J32" s="39"/>
      <c r="K32" s="85" t="s">
        <v>65</v>
      </c>
      <c r="L32" s="86">
        <f>L16</f>
        <v>9</v>
      </c>
      <c r="M32" s="85" t="s">
        <v>51</v>
      </c>
      <c r="N32" s="39"/>
      <c r="O32" s="39"/>
      <c r="P32" s="39"/>
      <c r="Q32" s="39"/>
      <c r="R32" s="88"/>
    </row>
    <row r="33" spans="1:18" ht="14.25" thickBot="1" thickTop="1">
      <c r="A33" s="88"/>
      <c r="B33" s="39"/>
      <c r="C33" s="44" t="s">
        <v>55</v>
      </c>
      <c r="D33" s="51"/>
      <c r="E33" s="51"/>
      <c r="F33" s="66" t="s">
        <v>68</v>
      </c>
      <c r="G33" s="39"/>
      <c r="H33" s="39"/>
      <c r="I33" s="39"/>
      <c r="J33" s="39"/>
      <c r="K33" s="79"/>
      <c r="L33" s="80" t="s">
        <v>35</v>
      </c>
      <c r="M33" s="81" t="s">
        <v>62</v>
      </c>
      <c r="N33" s="67"/>
      <c r="O33" s="39"/>
      <c r="P33" s="39"/>
      <c r="Q33" s="39"/>
      <c r="R33" s="88"/>
    </row>
    <row r="34" spans="1:18" ht="12.75">
      <c r="A34" s="88"/>
      <c r="B34" s="39"/>
      <c r="C34" s="58" t="s">
        <v>56</v>
      </c>
      <c r="D34" s="53"/>
      <c r="E34" s="53"/>
      <c r="F34" s="54">
        <f>N41</f>
        <v>1962.4555555555555</v>
      </c>
      <c r="G34" s="39"/>
      <c r="H34" s="39"/>
      <c r="I34" s="39"/>
      <c r="J34" s="39"/>
      <c r="K34" s="82" t="s">
        <v>57</v>
      </c>
      <c r="L34" s="104">
        <v>3000</v>
      </c>
      <c r="M34" s="106">
        <v>0.3</v>
      </c>
      <c r="N34" s="69">
        <f aca="true" t="shared" si="0" ref="N34:N39">L34*M34*($E$4/$L$32)</f>
        <v>796.6666666666666</v>
      </c>
      <c r="O34" s="39"/>
      <c r="P34" s="39"/>
      <c r="Q34" s="39"/>
      <c r="R34" s="88"/>
    </row>
    <row r="35" spans="1:18" ht="12.75">
      <c r="A35" s="88"/>
      <c r="B35" s="39"/>
      <c r="C35" s="39"/>
      <c r="D35" s="51"/>
      <c r="E35" s="51"/>
      <c r="F35" s="40"/>
      <c r="G35" s="39"/>
      <c r="H35" s="39"/>
      <c r="I35" s="39"/>
      <c r="J35" s="39"/>
      <c r="K35" s="83" t="s">
        <v>58</v>
      </c>
      <c r="L35" s="104">
        <v>1800</v>
      </c>
      <c r="M35" s="106">
        <v>0.3</v>
      </c>
      <c r="N35" s="69">
        <f t="shared" si="0"/>
        <v>478</v>
      </c>
      <c r="O35" s="39"/>
      <c r="P35" s="39"/>
      <c r="Q35" s="39"/>
      <c r="R35" s="88"/>
    </row>
    <row r="36" spans="1:18" ht="12.75">
      <c r="A36" s="88"/>
      <c r="B36" s="39"/>
      <c r="C36" s="39"/>
      <c r="D36" s="51"/>
      <c r="E36" s="51"/>
      <c r="F36" s="40"/>
      <c r="G36" s="39"/>
      <c r="H36" s="39"/>
      <c r="I36" s="39"/>
      <c r="J36" s="39"/>
      <c r="K36" s="83" t="s">
        <v>59</v>
      </c>
      <c r="L36" s="104">
        <v>200</v>
      </c>
      <c r="M36" s="106">
        <v>0.15</v>
      </c>
      <c r="N36" s="69">
        <f t="shared" si="0"/>
        <v>26.555555555555557</v>
      </c>
      <c r="O36" s="39"/>
      <c r="P36" s="39"/>
      <c r="Q36" s="39"/>
      <c r="R36" s="88"/>
    </row>
    <row r="37" spans="1:18" ht="12.75">
      <c r="A37" s="88"/>
      <c r="B37" s="39"/>
      <c r="C37" s="39"/>
      <c r="D37" s="51"/>
      <c r="E37" s="51"/>
      <c r="F37" s="40"/>
      <c r="G37" s="39"/>
      <c r="H37" s="39"/>
      <c r="I37" s="39"/>
      <c r="J37" s="39"/>
      <c r="K37" s="83" t="s">
        <v>60</v>
      </c>
      <c r="L37" s="104">
        <v>190</v>
      </c>
      <c r="M37" s="106">
        <v>0.3</v>
      </c>
      <c r="N37" s="69">
        <f t="shared" si="0"/>
        <v>50.455555555555556</v>
      </c>
      <c r="O37" s="39"/>
      <c r="P37" s="39"/>
      <c r="Q37" s="39"/>
      <c r="R37" s="88"/>
    </row>
    <row r="38" spans="1:18" ht="12.75">
      <c r="A38" s="88"/>
      <c r="B38" s="39"/>
      <c r="C38" s="39"/>
      <c r="D38" s="39"/>
      <c r="E38" s="39"/>
      <c r="F38" s="40"/>
      <c r="G38" s="39"/>
      <c r="H38" s="39"/>
      <c r="I38" s="39"/>
      <c r="J38" s="39"/>
      <c r="K38" s="83" t="s">
        <v>69</v>
      </c>
      <c r="L38" s="104">
        <v>2700</v>
      </c>
      <c r="M38" s="106">
        <v>0.2</v>
      </c>
      <c r="N38" s="69">
        <f t="shared" si="0"/>
        <v>478</v>
      </c>
      <c r="O38" s="39"/>
      <c r="P38" s="39"/>
      <c r="Q38" s="39"/>
      <c r="R38" s="88"/>
    </row>
    <row r="39" spans="1:18" ht="13.5" thickBot="1">
      <c r="A39" s="88"/>
      <c r="B39" s="39"/>
      <c r="C39" s="39"/>
      <c r="D39" s="39"/>
      <c r="E39" s="39"/>
      <c r="F39" s="40"/>
      <c r="G39" s="39"/>
      <c r="H39" s="39"/>
      <c r="I39" s="39"/>
      <c r="J39" s="39"/>
      <c r="K39" s="84" t="s">
        <v>61</v>
      </c>
      <c r="L39" s="105">
        <v>500</v>
      </c>
      <c r="M39" s="107">
        <v>0.3</v>
      </c>
      <c r="N39" s="69">
        <f t="shared" si="0"/>
        <v>132.77777777777777</v>
      </c>
      <c r="O39" s="39"/>
      <c r="P39" s="39"/>
      <c r="Q39" s="39"/>
      <c r="R39" s="88"/>
    </row>
    <row r="40" spans="1:18" ht="12.75">
      <c r="A40" s="88"/>
      <c r="B40" s="39"/>
      <c r="C40" s="39"/>
      <c r="D40" s="39"/>
      <c r="E40" s="39"/>
      <c r="F40" s="40"/>
      <c r="G40" s="39"/>
      <c r="H40" s="39"/>
      <c r="I40" s="39"/>
      <c r="J40" s="39"/>
      <c r="K40" s="39"/>
      <c r="L40" s="56"/>
      <c r="M40" s="51"/>
      <c r="N40" s="69"/>
      <c r="O40" s="39"/>
      <c r="P40" s="39"/>
      <c r="Q40" s="39"/>
      <c r="R40" s="88"/>
    </row>
    <row r="41" spans="1:18" ht="12.75">
      <c r="A41" s="88"/>
      <c r="B41" s="39"/>
      <c r="C41" s="39"/>
      <c r="D41" s="39"/>
      <c r="E41" s="39"/>
      <c r="F41" s="40"/>
      <c r="G41" s="39"/>
      <c r="H41" s="39"/>
      <c r="I41" s="39"/>
      <c r="J41" s="39"/>
      <c r="K41" s="39"/>
      <c r="L41" s="68"/>
      <c r="M41" s="39"/>
      <c r="N41" s="69">
        <f>SUM(N34:N40)</f>
        <v>1962.4555555555555</v>
      </c>
      <c r="O41" s="39"/>
      <c r="P41" s="39"/>
      <c r="Q41" s="39"/>
      <c r="R41" s="88"/>
    </row>
    <row r="42" spans="1:18" ht="12.75">
      <c r="A42" s="88"/>
      <c r="B42" s="88"/>
      <c r="C42" s="88"/>
      <c r="D42" s="88"/>
      <c r="E42" s="88"/>
      <c r="F42" s="89"/>
      <c r="G42" s="88"/>
      <c r="H42" s="88"/>
      <c r="I42" s="88"/>
      <c r="J42" s="88"/>
      <c r="K42" s="88"/>
      <c r="L42" s="88"/>
      <c r="M42" s="88"/>
      <c r="N42" s="88"/>
      <c r="O42" s="88"/>
      <c r="P42" s="88"/>
      <c r="Q42" s="88"/>
      <c r="R42" s="88"/>
    </row>
    <row r="43" spans="1:18" ht="12.75">
      <c r="A43" s="88"/>
      <c r="B43" s="88"/>
      <c r="C43" s="88"/>
      <c r="D43" s="88"/>
      <c r="E43" s="88"/>
      <c r="F43" s="89"/>
      <c r="G43" s="88"/>
      <c r="H43" s="88"/>
      <c r="I43" s="88"/>
      <c r="J43" s="88"/>
      <c r="K43" s="88"/>
      <c r="L43" s="88"/>
      <c r="M43" s="88"/>
      <c r="N43" s="88"/>
      <c r="O43" s="88"/>
      <c r="P43" s="88"/>
      <c r="Q43" s="88"/>
      <c r="R43" s="88"/>
    </row>
  </sheetData>
  <sheetProtection password="F561" sheet="1" objects="1" scenarios="1"/>
  <mergeCells count="3">
    <mergeCell ref="C9:D9"/>
    <mergeCell ref="C10:D10"/>
    <mergeCell ref="C11:D11"/>
  </mergeCells>
  <printOptions/>
  <pageMargins left="0.75" right="0.75" top="1" bottom="1" header="0" footer="0"/>
  <pageSetup horizontalDpi="600" verticalDpi="600" orientation="portrait" paperSize="9" r:id="rId3"/>
  <ignoredErrors>
    <ignoredError sqref="D15:D16 L18 L20 L22:L24 L26:L28" unlockedFormula="1"/>
  </ignoredErrors>
  <legacyDrawing r:id="rId2"/>
</worksheet>
</file>

<file path=xl/worksheets/sheet4.xml><?xml version="1.0" encoding="utf-8"?>
<worksheet xmlns="http://schemas.openxmlformats.org/spreadsheetml/2006/main" xmlns:r="http://schemas.openxmlformats.org/officeDocument/2006/relationships">
  <dimension ref="A1:AT550"/>
  <sheetViews>
    <sheetView showRowColHeaders="0" workbookViewId="0" topLeftCell="A1">
      <selection activeCell="K16" sqref="K16"/>
    </sheetView>
  </sheetViews>
  <sheetFormatPr defaultColWidth="11.421875" defaultRowHeight="12.75"/>
  <cols>
    <col min="1" max="1" width="9.421875" style="1" customWidth="1"/>
    <col min="2" max="2" width="5.28125" style="1" customWidth="1"/>
    <col min="3" max="3" width="11.421875" style="1" customWidth="1"/>
    <col min="4" max="4" width="7.421875" style="1" customWidth="1"/>
    <col min="5" max="5" width="2.7109375" style="2" customWidth="1"/>
    <col min="6" max="6" width="14.421875" style="1" customWidth="1"/>
    <col min="7" max="7" width="3.7109375" style="1" customWidth="1"/>
    <col min="8" max="8" width="11.421875" style="1" customWidth="1"/>
    <col min="9" max="9" width="5.28125" style="1" customWidth="1"/>
    <col min="10" max="10" width="11.421875" style="1" customWidth="1"/>
    <col min="11" max="46" width="11.421875" style="87" customWidth="1"/>
    <col min="47" max="16384" width="11.421875" style="1" customWidth="1"/>
  </cols>
  <sheetData>
    <row r="1" spans="1:10" ht="12.75">
      <c r="A1" s="255"/>
      <c r="B1" s="255"/>
      <c r="C1" s="255"/>
      <c r="D1" s="255"/>
      <c r="E1" s="256"/>
      <c r="F1" s="255"/>
      <c r="G1" s="255"/>
      <c r="H1" s="255"/>
      <c r="I1" s="255"/>
      <c r="J1" s="255"/>
    </row>
    <row r="2" spans="1:10" ht="12.75">
      <c r="A2" s="87"/>
      <c r="B2" s="67"/>
      <c r="C2" s="67"/>
      <c r="D2" s="67"/>
      <c r="E2" s="214"/>
      <c r="F2" s="67"/>
      <c r="G2" s="67"/>
      <c r="H2" s="67"/>
      <c r="I2" s="67"/>
      <c r="J2" s="87"/>
    </row>
    <row r="3" spans="1:10" ht="12.75">
      <c r="A3" s="87"/>
      <c r="B3" s="67"/>
      <c r="C3" s="67" t="s">
        <v>94</v>
      </c>
      <c r="D3" s="67"/>
      <c r="E3" s="214"/>
      <c r="F3" s="67"/>
      <c r="G3" s="67"/>
      <c r="H3" s="67"/>
      <c r="I3" s="67"/>
      <c r="J3" s="87"/>
    </row>
    <row r="4" spans="1:10" ht="12.75">
      <c r="A4" s="87"/>
      <c r="B4" s="67"/>
      <c r="C4" s="67"/>
      <c r="D4" s="67"/>
      <c r="E4" s="214"/>
      <c r="F4" s="67"/>
      <c r="G4" s="67"/>
      <c r="H4" s="67"/>
      <c r="I4" s="67"/>
      <c r="J4" s="87"/>
    </row>
    <row r="5" spans="1:10" ht="12.75">
      <c r="A5" s="87"/>
      <c r="B5" s="67"/>
      <c r="C5" s="67" t="s">
        <v>90</v>
      </c>
      <c r="D5" s="67" t="s">
        <v>91</v>
      </c>
      <c r="E5" s="214">
        <f>'Datos de animales'!C16</f>
        <v>10</v>
      </c>
      <c r="F5" s="67" t="s">
        <v>92</v>
      </c>
      <c r="G5" s="215">
        <f>Costes!D4</f>
        <v>239</v>
      </c>
      <c r="H5" s="67" t="s">
        <v>93</v>
      </c>
      <c r="I5" s="67"/>
      <c r="J5" s="87"/>
    </row>
    <row r="6" spans="1:10" ht="12.75">
      <c r="A6" s="87"/>
      <c r="B6" s="67"/>
      <c r="C6" s="67"/>
      <c r="D6" s="67"/>
      <c r="E6" s="214"/>
      <c r="F6" s="67"/>
      <c r="G6" s="67"/>
      <c r="H6" s="67"/>
      <c r="I6" s="67"/>
      <c r="J6" s="87"/>
    </row>
    <row r="7" spans="1:10" ht="12.75">
      <c r="A7" s="87"/>
      <c r="B7" s="67"/>
      <c r="C7" s="67"/>
      <c r="D7" s="67"/>
      <c r="E7" s="214"/>
      <c r="F7" s="67" t="s">
        <v>95</v>
      </c>
      <c r="G7" s="262">
        <v>3</v>
      </c>
      <c r="H7" s="67"/>
      <c r="I7" s="67"/>
      <c r="J7" s="87"/>
    </row>
    <row r="8" spans="1:10" ht="12.75">
      <c r="A8" s="87"/>
      <c r="B8" s="67"/>
      <c r="C8" s="67"/>
      <c r="D8" s="67"/>
      <c r="E8" s="214"/>
      <c r="F8" s="67"/>
      <c r="G8" s="67"/>
      <c r="H8" s="67"/>
      <c r="I8" s="67"/>
      <c r="J8" s="87"/>
    </row>
    <row r="9" spans="1:10" ht="12.75">
      <c r="A9" s="87"/>
      <c r="B9" s="67"/>
      <c r="C9" s="67"/>
      <c r="D9" s="67"/>
      <c r="E9" s="214"/>
      <c r="F9" s="67"/>
      <c r="G9" s="67"/>
      <c r="H9" s="67"/>
      <c r="I9" s="67"/>
      <c r="J9" s="87"/>
    </row>
    <row r="10" spans="1:10" ht="12.75">
      <c r="A10" s="87"/>
      <c r="B10" s="67"/>
      <c r="C10" s="67" t="s">
        <v>89</v>
      </c>
      <c r="D10" s="67"/>
      <c r="E10" s="214"/>
      <c r="F10" s="216">
        <f>IF(G7=1,'Datos de animales'!F40,(IF(G7=2,'Datos de animales'!M39,'Datos de animales'!Q40)))</f>
        <v>12938.7254</v>
      </c>
      <c r="G10" s="67"/>
      <c r="H10" s="67"/>
      <c r="I10" s="67"/>
      <c r="J10" s="87"/>
    </row>
    <row r="11" spans="1:10" ht="5.25" customHeight="1">
      <c r="A11" s="87"/>
      <c r="B11" s="67"/>
      <c r="C11" s="67"/>
      <c r="D11" s="67"/>
      <c r="E11" s="214"/>
      <c r="F11" s="67"/>
      <c r="G11" s="67"/>
      <c r="H11" s="67"/>
      <c r="I11" s="67"/>
      <c r="J11" s="87"/>
    </row>
    <row r="12" spans="1:10" ht="12.75">
      <c r="A12" s="87"/>
      <c r="B12" s="67"/>
      <c r="C12" s="67" t="s">
        <v>96</v>
      </c>
      <c r="D12" s="67"/>
      <c r="E12" s="214"/>
      <c r="F12" s="262">
        <v>0</v>
      </c>
      <c r="G12" s="67"/>
      <c r="H12" s="67"/>
      <c r="I12" s="67"/>
      <c r="J12" s="87"/>
    </row>
    <row r="13" spans="1:10" ht="5.25" customHeight="1">
      <c r="A13" s="87"/>
      <c r="B13" s="67"/>
      <c r="C13" s="67"/>
      <c r="D13" s="67"/>
      <c r="E13" s="214"/>
      <c r="F13" s="67"/>
      <c r="G13" s="67"/>
      <c r="H13" s="67"/>
      <c r="I13" s="67"/>
      <c r="J13" s="87"/>
    </row>
    <row r="14" spans="1:10" ht="12.75">
      <c r="A14" s="87"/>
      <c r="B14" s="67"/>
      <c r="C14" s="67" t="s">
        <v>97</v>
      </c>
      <c r="D14" s="67"/>
      <c r="E14" s="214"/>
      <c r="F14" s="262">
        <v>500</v>
      </c>
      <c r="G14" s="67"/>
      <c r="H14" s="67"/>
      <c r="I14" s="67"/>
      <c r="J14" s="87"/>
    </row>
    <row r="15" spans="1:10" ht="12.75">
      <c r="A15" s="87"/>
      <c r="B15" s="67"/>
      <c r="C15" s="67"/>
      <c r="D15" s="67"/>
      <c r="E15" s="214"/>
      <c r="F15" s="67"/>
      <c r="G15" s="67"/>
      <c r="H15" s="67"/>
      <c r="I15" s="67"/>
      <c r="J15" s="87"/>
    </row>
    <row r="16" spans="1:46" s="213" customFormat="1" ht="12.75">
      <c r="A16" s="257"/>
      <c r="B16" s="217"/>
      <c r="C16" s="217" t="s">
        <v>98</v>
      </c>
      <c r="D16" s="217"/>
      <c r="E16" s="218"/>
      <c r="F16" s="219">
        <f>SUM(F10:F14)</f>
        <v>13438.7254</v>
      </c>
      <c r="G16" s="217"/>
      <c r="H16" s="220">
        <v>1</v>
      </c>
      <c r="I16" s="21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row>
    <row r="17" spans="1:10" ht="12.75">
      <c r="A17" s="87"/>
      <c r="B17" s="221"/>
      <c r="C17" s="221"/>
      <c r="D17" s="221"/>
      <c r="E17" s="222"/>
      <c r="F17" s="221"/>
      <c r="G17" s="221"/>
      <c r="H17" s="221"/>
      <c r="I17" s="221"/>
      <c r="J17" s="87"/>
    </row>
    <row r="18" spans="1:10" ht="12.75">
      <c r="A18" s="87"/>
      <c r="B18" s="221"/>
      <c r="C18" s="221"/>
      <c r="D18" s="221"/>
      <c r="E18" s="222"/>
      <c r="F18" s="221"/>
      <c r="G18" s="221"/>
      <c r="H18" s="221"/>
      <c r="I18" s="221"/>
      <c r="J18" s="87"/>
    </row>
    <row r="19" spans="1:10" ht="13.5" thickBot="1">
      <c r="A19" s="87"/>
      <c r="B19" s="221"/>
      <c r="C19" s="223" t="s">
        <v>99</v>
      </c>
      <c r="D19" s="224"/>
      <c r="E19" s="225"/>
      <c r="F19" s="226"/>
      <c r="G19" s="226"/>
      <c r="H19" s="226"/>
      <c r="I19" s="226"/>
      <c r="J19" s="87"/>
    </row>
    <row r="20" spans="1:10" ht="5.25" customHeight="1" thickTop="1">
      <c r="A20" s="87"/>
      <c r="B20" s="226"/>
      <c r="C20" s="226"/>
      <c r="D20" s="226"/>
      <c r="E20" s="225"/>
      <c r="F20" s="226"/>
      <c r="G20" s="226"/>
      <c r="H20" s="226"/>
      <c r="I20" s="226"/>
      <c r="J20" s="87"/>
    </row>
    <row r="21" spans="1:46" s="29" customFormat="1" ht="12.75">
      <c r="A21" s="258"/>
      <c r="B21" s="227"/>
      <c r="C21" s="227" t="s">
        <v>101</v>
      </c>
      <c r="D21" s="227"/>
      <c r="E21" s="228"/>
      <c r="F21" s="229">
        <f>SUM(Costes!F15:F16)</f>
        <v>3500</v>
      </c>
      <c r="G21" s="230"/>
      <c r="H21" s="231">
        <f>F21/F16</f>
        <v>0.2604413659646621</v>
      </c>
      <c r="I21" s="227"/>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row>
    <row r="22" spans="1:10" ht="12.75">
      <c r="A22" s="87"/>
      <c r="B22" s="232"/>
      <c r="C22" s="233"/>
      <c r="D22" s="234"/>
      <c r="E22" s="235"/>
      <c r="F22" s="234"/>
      <c r="G22" s="236"/>
      <c r="H22" s="220"/>
      <c r="I22" s="221"/>
      <c r="J22" s="87"/>
    </row>
    <row r="23" spans="1:46" s="213" customFormat="1" ht="12.75">
      <c r="A23" s="257"/>
      <c r="B23" s="217"/>
      <c r="C23" s="237" t="s">
        <v>108</v>
      </c>
      <c r="D23" s="238"/>
      <c r="E23" s="239"/>
      <c r="F23" s="240">
        <f>F16-F21</f>
        <v>9938.7254</v>
      </c>
      <c r="G23" s="241"/>
      <c r="H23" s="242">
        <f>F23/F16</f>
        <v>0.739558634035338</v>
      </c>
      <c r="I23" s="21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row>
    <row r="24" spans="1:10" ht="12.75">
      <c r="A24" s="87"/>
      <c r="B24" s="221"/>
      <c r="C24" s="233"/>
      <c r="D24" s="234"/>
      <c r="E24" s="235"/>
      <c r="F24" s="234"/>
      <c r="G24" s="236"/>
      <c r="H24" s="220"/>
      <c r="I24" s="221"/>
      <c r="J24" s="87"/>
    </row>
    <row r="25" spans="1:10" ht="13.5" thickBot="1">
      <c r="A25" s="87"/>
      <c r="B25" s="221"/>
      <c r="C25" s="223" t="s">
        <v>100</v>
      </c>
      <c r="D25" s="224"/>
      <c r="E25" s="225"/>
      <c r="F25" s="226"/>
      <c r="G25" s="243"/>
      <c r="H25" s="220"/>
      <c r="I25" s="221"/>
      <c r="J25" s="87"/>
    </row>
    <row r="26" spans="1:10" ht="6" customHeight="1" thickTop="1">
      <c r="A26" s="87"/>
      <c r="B26" s="221"/>
      <c r="C26" s="221"/>
      <c r="D26" s="221"/>
      <c r="E26" s="222"/>
      <c r="F26" s="221"/>
      <c r="G26" s="244"/>
      <c r="H26" s="220"/>
      <c r="I26" s="221"/>
      <c r="J26" s="87"/>
    </row>
    <row r="27" spans="1:46" s="29" customFormat="1" ht="12.75">
      <c r="A27" s="258"/>
      <c r="B27" s="227"/>
      <c r="C27" s="227" t="s">
        <v>102</v>
      </c>
      <c r="D27" s="227"/>
      <c r="E27" s="228"/>
      <c r="F27" s="229">
        <f>SUM(Costes!F22:F26)</f>
        <v>4229.659962000001</v>
      </c>
      <c r="G27" s="230"/>
      <c r="H27" s="231">
        <f>F27/$F$16</f>
        <v>0.31473669087694883</v>
      </c>
      <c r="I27" s="227"/>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row>
    <row r="28" spans="1:46" s="29" customFormat="1" ht="12.75">
      <c r="A28" s="258"/>
      <c r="B28" s="227"/>
      <c r="C28" s="227" t="s">
        <v>66</v>
      </c>
      <c r="D28" s="227"/>
      <c r="E28" s="228"/>
      <c r="F28" s="229">
        <f>SUM(Costes!F17:F18)</f>
        <v>156</v>
      </c>
      <c r="G28" s="230"/>
      <c r="H28" s="231">
        <f>F28/$F$16</f>
        <v>0.011608243740139225</v>
      </c>
      <c r="I28" s="227"/>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row>
    <row r="29" spans="1:46" s="29" customFormat="1" ht="12.75">
      <c r="A29" s="258"/>
      <c r="B29" s="227"/>
      <c r="C29" s="227" t="s">
        <v>103</v>
      </c>
      <c r="D29" s="227"/>
      <c r="E29" s="228"/>
      <c r="F29" s="229">
        <f>SUM(Costes!F30)</f>
        <v>1823.4797777777778</v>
      </c>
      <c r="G29" s="230"/>
      <c r="H29" s="231">
        <f>F29/$F$16</f>
        <v>0.13568844689525228</v>
      </c>
      <c r="I29" s="227"/>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row>
    <row r="30" spans="1:46" s="29" customFormat="1" ht="12.75">
      <c r="A30" s="258"/>
      <c r="B30" s="227"/>
      <c r="C30" s="227" t="s">
        <v>104</v>
      </c>
      <c r="D30" s="227"/>
      <c r="E30" s="228"/>
      <c r="F30" s="229">
        <f>SUM(Costes!F9,Costes!F11,Costes!N35,Costes!N37:N39)</f>
        <v>1139.2333333333333</v>
      </c>
      <c r="G30" s="230"/>
      <c r="H30" s="231">
        <f>F30/$F$16</f>
        <v>0.08477242442451673</v>
      </c>
      <c r="I30" s="227"/>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row>
    <row r="31" spans="1:46" s="29" customFormat="1" ht="12.75">
      <c r="A31" s="258"/>
      <c r="B31" s="227"/>
      <c r="C31" s="227" t="s">
        <v>105</v>
      </c>
      <c r="D31" s="227"/>
      <c r="E31" s="228"/>
      <c r="F31" s="229">
        <f>SUM(Costes!F10)</f>
        <v>111.53333333333333</v>
      </c>
      <c r="G31" s="230"/>
      <c r="H31" s="231">
        <f>F31/$F$16</f>
        <v>0.008299398195407232</v>
      </c>
      <c r="I31" s="227"/>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row>
    <row r="32" spans="1:10" ht="12.75">
      <c r="A32" s="87"/>
      <c r="B32" s="232"/>
      <c r="C32" s="232"/>
      <c r="D32" s="232"/>
      <c r="E32" s="245"/>
      <c r="F32" s="246"/>
      <c r="G32" s="247"/>
      <c r="H32" s="220"/>
      <c r="I32" s="221"/>
      <c r="J32" s="87"/>
    </row>
    <row r="33" spans="1:46" s="213" customFormat="1" ht="12.75">
      <c r="A33" s="257"/>
      <c r="B33" s="217"/>
      <c r="C33" s="237" t="s">
        <v>109</v>
      </c>
      <c r="D33" s="238"/>
      <c r="E33" s="239"/>
      <c r="F33" s="240">
        <f>F23-F27-F28-F29-F30-F31</f>
        <v>2478.8189935555542</v>
      </c>
      <c r="G33" s="241"/>
      <c r="H33" s="242">
        <f>F33/F16</f>
        <v>0.18445342990307356</v>
      </c>
      <c r="I33" s="21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row>
    <row r="34" spans="1:10" ht="12.75">
      <c r="A34" s="87"/>
      <c r="B34" s="221"/>
      <c r="C34" s="221"/>
      <c r="D34" s="221"/>
      <c r="E34" s="222"/>
      <c r="F34" s="221"/>
      <c r="G34" s="244"/>
      <c r="H34" s="220"/>
      <c r="I34" s="221"/>
      <c r="J34" s="87"/>
    </row>
    <row r="35" spans="1:10" ht="13.5" thickBot="1">
      <c r="A35" s="87"/>
      <c r="B35" s="221"/>
      <c r="C35" s="223" t="s">
        <v>106</v>
      </c>
      <c r="D35" s="224"/>
      <c r="E35" s="225"/>
      <c r="F35" s="248"/>
      <c r="G35" s="243"/>
      <c r="H35" s="220"/>
      <c r="I35" s="221"/>
      <c r="J35" s="87"/>
    </row>
    <row r="36" spans="1:10" ht="6" customHeight="1" thickTop="1">
      <c r="A36" s="87"/>
      <c r="B36" s="221"/>
      <c r="C36" s="221"/>
      <c r="D36" s="221"/>
      <c r="E36" s="222"/>
      <c r="F36" s="249"/>
      <c r="G36" s="244"/>
      <c r="H36" s="220"/>
      <c r="I36" s="221"/>
      <c r="J36" s="87"/>
    </row>
    <row r="37" spans="1:46" s="29" customFormat="1" ht="12.75">
      <c r="A37" s="258"/>
      <c r="B37" s="227"/>
      <c r="C37" s="227" t="s">
        <v>59</v>
      </c>
      <c r="D37" s="227"/>
      <c r="E37" s="228"/>
      <c r="F37" s="229">
        <f>SUM(Costes!N36)</f>
        <v>26.555555555555557</v>
      </c>
      <c r="G37" s="230"/>
      <c r="H37" s="250">
        <f>F37/F16</f>
        <v>0.0019760471893826743</v>
      </c>
      <c r="I37" s="227"/>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row>
    <row r="38" spans="1:10" ht="12.75">
      <c r="A38" s="87"/>
      <c r="B38" s="232"/>
      <c r="C38" s="232"/>
      <c r="D38" s="232"/>
      <c r="E38" s="245"/>
      <c r="F38" s="246"/>
      <c r="G38" s="247"/>
      <c r="H38" s="220"/>
      <c r="I38" s="221"/>
      <c r="J38" s="87"/>
    </row>
    <row r="39" spans="1:46" s="213" customFormat="1" ht="12.75">
      <c r="A39" s="257"/>
      <c r="B39" s="217"/>
      <c r="C39" s="237" t="s">
        <v>110</v>
      </c>
      <c r="D39" s="238"/>
      <c r="E39" s="239"/>
      <c r="F39" s="240">
        <f>F33-F37</f>
        <v>2452.2634379999986</v>
      </c>
      <c r="G39" s="241"/>
      <c r="H39" s="242">
        <f>F39/F16</f>
        <v>0.18247738271369088</v>
      </c>
      <c r="I39" s="21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row>
    <row r="40" spans="1:10" ht="12.75">
      <c r="A40" s="87"/>
      <c r="B40" s="221"/>
      <c r="C40" s="221"/>
      <c r="D40" s="221"/>
      <c r="E40" s="222"/>
      <c r="F40" s="249"/>
      <c r="G40" s="244"/>
      <c r="H40" s="220"/>
      <c r="I40" s="221"/>
      <c r="J40" s="87"/>
    </row>
    <row r="41" spans="1:10" ht="13.5" thickBot="1">
      <c r="A41" s="87"/>
      <c r="B41" s="221"/>
      <c r="C41" s="223" t="s">
        <v>107</v>
      </c>
      <c r="D41" s="224"/>
      <c r="E41" s="225"/>
      <c r="F41" s="248"/>
      <c r="G41" s="243"/>
      <c r="H41" s="220"/>
      <c r="I41" s="221"/>
      <c r="J41" s="259"/>
    </row>
    <row r="42" spans="1:10" ht="5.25" customHeight="1" thickTop="1">
      <c r="A42" s="87"/>
      <c r="B42" s="221"/>
      <c r="C42" s="221"/>
      <c r="D42" s="221"/>
      <c r="E42" s="222"/>
      <c r="F42" s="249"/>
      <c r="G42" s="244"/>
      <c r="H42" s="220"/>
      <c r="I42" s="221"/>
      <c r="J42" s="87"/>
    </row>
    <row r="43" spans="1:46" s="29" customFormat="1" ht="12.75">
      <c r="A43" s="258"/>
      <c r="B43" s="227"/>
      <c r="C43" s="227" t="s">
        <v>57</v>
      </c>
      <c r="D43" s="227"/>
      <c r="E43" s="228"/>
      <c r="F43" s="229">
        <f>SUM(Costes!N34)</f>
        <v>796.6666666666666</v>
      </c>
      <c r="G43" s="230"/>
      <c r="H43" s="250">
        <f>F43/F16</f>
        <v>0.05928141568148023</v>
      </c>
      <c r="I43" s="227"/>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row>
    <row r="44" spans="1:10" ht="12.75">
      <c r="A44" s="87"/>
      <c r="B44" s="232"/>
      <c r="C44" s="232"/>
      <c r="D44" s="232"/>
      <c r="E44" s="245"/>
      <c r="F44" s="246"/>
      <c r="G44" s="247"/>
      <c r="H44" s="220"/>
      <c r="I44" s="221"/>
      <c r="J44" s="87"/>
    </row>
    <row r="45" spans="1:10" ht="13.5" thickBot="1">
      <c r="A45" s="87"/>
      <c r="B45" s="221"/>
      <c r="C45" s="221"/>
      <c r="D45" s="221"/>
      <c r="E45" s="222"/>
      <c r="F45" s="249"/>
      <c r="G45" s="244"/>
      <c r="H45" s="220"/>
      <c r="I45" s="221"/>
      <c r="J45" s="87"/>
    </row>
    <row r="46" spans="1:10" ht="16.5" thickBot="1">
      <c r="A46" s="87"/>
      <c r="B46" s="221"/>
      <c r="C46" s="251" t="s">
        <v>111</v>
      </c>
      <c r="D46" s="252"/>
      <c r="E46" s="253"/>
      <c r="F46" s="254">
        <f>F39-F43</f>
        <v>1655.596771333332</v>
      </c>
      <c r="G46" s="244"/>
      <c r="H46" s="220"/>
      <c r="I46" s="221"/>
      <c r="J46" s="87"/>
    </row>
    <row r="47" spans="1:10" ht="12.75">
      <c r="A47" s="87"/>
      <c r="B47" s="221"/>
      <c r="C47" s="221"/>
      <c r="D47" s="221"/>
      <c r="E47" s="222"/>
      <c r="F47" s="249"/>
      <c r="G47" s="221"/>
      <c r="H47" s="220"/>
      <c r="I47" s="221"/>
      <c r="J47" s="87"/>
    </row>
    <row r="48" spans="5:8" s="87" customFormat="1" ht="12.75">
      <c r="E48" s="260"/>
      <c r="F48" s="259"/>
      <c r="H48" s="261"/>
    </row>
    <row r="49" spans="5:8" s="87" customFormat="1" ht="12.75">
      <c r="E49" s="260"/>
      <c r="H49" s="261"/>
    </row>
    <row r="50" spans="5:8" s="87" customFormat="1" ht="12.75">
      <c r="E50" s="260"/>
      <c r="H50" s="261"/>
    </row>
    <row r="51" spans="5:8" s="87" customFormat="1" ht="12.75">
      <c r="E51" s="260"/>
      <c r="H51" s="261"/>
    </row>
    <row r="52" spans="5:8" s="87" customFormat="1" ht="12.75">
      <c r="E52" s="260"/>
      <c r="H52" s="261"/>
    </row>
    <row r="53" spans="5:8" s="87" customFormat="1" ht="12.75">
      <c r="E53" s="260"/>
      <c r="H53" s="261"/>
    </row>
    <row r="54" spans="5:8" s="87" customFormat="1" ht="12.75">
      <c r="E54" s="260"/>
      <c r="H54" s="261"/>
    </row>
    <row r="55" s="87" customFormat="1" ht="12.75">
      <c r="E55" s="260"/>
    </row>
    <row r="56" s="87" customFormat="1" ht="12.75">
      <c r="E56" s="260"/>
    </row>
    <row r="57" s="87" customFormat="1" ht="12.75">
      <c r="E57" s="260"/>
    </row>
    <row r="58" s="87" customFormat="1" ht="12.75">
      <c r="E58" s="260"/>
    </row>
    <row r="59" s="87" customFormat="1" ht="12.75">
      <c r="E59" s="260"/>
    </row>
    <row r="60" s="87" customFormat="1" ht="12.75">
      <c r="E60" s="260"/>
    </row>
    <row r="61" s="87" customFormat="1" ht="12.75">
      <c r="E61" s="260"/>
    </row>
    <row r="62" s="87" customFormat="1" ht="12.75">
      <c r="E62" s="260"/>
    </row>
    <row r="63" s="87" customFormat="1" ht="12.75">
      <c r="E63" s="260"/>
    </row>
    <row r="64" s="87" customFormat="1" ht="12.75">
      <c r="E64" s="260"/>
    </row>
    <row r="65" s="87" customFormat="1" ht="12.75">
      <c r="E65" s="260"/>
    </row>
    <row r="66" s="87" customFormat="1" ht="12.75">
      <c r="E66" s="260"/>
    </row>
    <row r="67" s="87" customFormat="1" ht="12.75">
      <c r="E67" s="260"/>
    </row>
    <row r="68" s="87" customFormat="1" ht="12.75">
      <c r="E68" s="260"/>
    </row>
    <row r="69" s="87" customFormat="1" ht="12.75">
      <c r="E69" s="260"/>
    </row>
    <row r="70" s="87" customFormat="1" ht="12.75">
      <c r="E70" s="260"/>
    </row>
    <row r="71" s="87" customFormat="1" ht="12.75">
      <c r="E71" s="260"/>
    </row>
    <row r="72" s="87" customFormat="1" ht="12.75">
      <c r="E72" s="260"/>
    </row>
    <row r="73" s="87" customFormat="1" ht="12.75">
      <c r="E73" s="260"/>
    </row>
    <row r="74" s="87" customFormat="1" ht="12.75">
      <c r="E74" s="260"/>
    </row>
    <row r="75" s="87" customFormat="1" ht="12.75">
      <c r="E75" s="260"/>
    </row>
    <row r="76" s="87" customFormat="1" ht="12.75">
      <c r="E76" s="260"/>
    </row>
    <row r="77" s="87" customFormat="1" ht="12.75">
      <c r="E77" s="260"/>
    </row>
    <row r="78" s="87" customFormat="1" ht="12.75">
      <c r="E78" s="260"/>
    </row>
    <row r="79" s="87" customFormat="1" ht="12.75">
      <c r="E79" s="260"/>
    </row>
    <row r="80" s="87" customFormat="1" ht="12.75">
      <c r="E80" s="260"/>
    </row>
    <row r="81" s="87" customFormat="1" ht="12.75">
      <c r="E81" s="260"/>
    </row>
    <row r="82" s="87" customFormat="1" ht="12.75">
      <c r="E82" s="260"/>
    </row>
    <row r="83" s="87" customFormat="1" ht="12.75">
      <c r="E83" s="260"/>
    </row>
    <row r="84" s="87" customFormat="1" ht="12.75">
      <c r="E84" s="260"/>
    </row>
    <row r="85" s="87" customFormat="1" ht="12.75">
      <c r="E85" s="260"/>
    </row>
    <row r="86" s="87" customFormat="1" ht="12.75">
      <c r="E86" s="260"/>
    </row>
    <row r="87" s="87" customFormat="1" ht="12.75">
      <c r="E87" s="260"/>
    </row>
    <row r="88" s="87" customFormat="1" ht="12.75">
      <c r="E88" s="260"/>
    </row>
    <row r="89" s="87" customFormat="1" ht="12.75">
      <c r="E89" s="260"/>
    </row>
    <row r="90" s="87" customFormat="1" ht="12.75">
      <c r="E90" s="260"/>
    </row>
    <row r="91" s="87" customFormat="1" ht="12.75">
      <c r="E91" s="260"/>
    </row>
    <row r="92" s="87" customFormat="1" ht="12.75">
      <c r="E92" s="260"/>
    </row>
    <row r="93" s="87" customFormat="1" ht="12.75">
      <c r="E93" s="260"/>
    </row>
    <row r="94" s="87" customFormat="1" ht="12.75">
      <c r="E94" s="260"/>
    </row>
    <row r="95" s="87" customFormat="1" ht="12.75">
      <c r="E95" s="260"/>
    </row>
    <row r="96" s="87" customFormat="1" ht="12.75">
      <c r="E96" s="260"/>
    </row>
    <row r="97" s="87" customFormat="1" ht="12.75">
      <c r="E97" s="260"/>
    </row>
    <row r="98" s="87" customFormat="1" ht="12.75">
      <c r="E98" s="260"/>
    </row>
    <row r="99" s="87" customFormat="1" ht="12.75">
      <c r="E99" s="260"/>
    </row>
    <row r="100" s="87" customFormat="1" ht="12.75">
      <c r="E100" s="260"/>
    </row>
    <row r="101" s="87" customFormat="1" ht="12.75">
      <c r="E101" s="260"/>
    </row>
    <row r="102" s="87" customFormat="1" ht="12.75">
      <c r="E102" s="260"/>
    </row>
    <row r="103" s="87" customFormat="1" ht="12.75">
      <c r="E103" s="260"/>
    </row>
    <row r="104" s="87" customFormat="1" ht="12.75">
      <c r="E104" s="260"/>
    </row>
    <row r="105" s="87" customFormat="1" ht="12.75">
      <c r="E105" s="260"/>
    </row>
    <row r="106" s="87" customFormat="1" ht="12.75">
      <c r="E106" s="260"/>
    </row>
    <row r="107" s="87" customFormat="1" ht="12.75">
      <c r="E107" s="260"/>
    </row>
    <row r="108" s="87" customFormat="1" ht="12.75">
      <c r="E108" s="260"/>
    </row>
    <row r="109" s="87" customFormat="1" ht="12.75">
      <c r="E109" s="260"/>
    </row>
    <row r="110" s="87" customFormat="1" ht="12.75">
      <c r="E110" s="260"/>
    </row>
    <row r="111" s="87" customFormat="1" ht="12.75">
      <c r="E111" s="260"/>
    </row>
    <row r="112" s="87" customFormat="1" ht="12.75">
      <c r="E112" s="260"/>
    </row>
    <row r="113" s="87" customFormat="1" ht="12.75">
      <c r="E113" s="260"/>
    </row>
    <row r="114" s="87" customFormat="1" ht="12.75">
      <c r="E114" s="260"/>
    </row>
    <row r="115" s="87" customFormat="1" ht="12.75">
      <c r="E115" s="260"/>
    </row>
    <row r="116" s="87" customFormat="1" ht="12.75">
      <c r="E116" s="260"/>
    </row>
    <row r="117" s="87" customFormat="1" ht="12.75">
      <c r="E117" s="260"/>
    </row>
    <row r="118" s="87" customFormat="1" ht="12.75">
      <c r="E118" s="260"/>
    </row>
    <row r="119" s="87" customFormat="1" ht="12.75">
      <c r="E119" s="260"/>
    </row>
    <row r="120" s="87" customFormat="1" ht="12.75">
      <c r="E120" s="260"/>
    </row>
    <row r="121" s="87" customFormat="1" ht="12.75">
      <c r="E121" s="260"/>
    </row>
    <row r="122" s="87" customFormat="1" ht="12.75">
      <c r="E122" s="260"/>
    </row>
    <row r="123" s="87" customFormat="1" ht="12.75">
      <c r="E123" s="260"/>
    </row>
    <row r="124" s="87" customFormat="1" ht="12.75">
      <c r="E124" s="260"/>
    </row>
    <row r="125" s="87" customFormat="1" ht="12.75">
      <c r="E125" s="260"/>
    </row>
    <row r="126" s="87" customFormat="1" ht="12.75">
      <c r="E126" s="260"/>
    </row>
    <row r="127" s="87" customFormat="1" ht="12.75">
      <c r="E127" s="260"/>
    </row>
    <row r="128" s="87" customFormat="1" ht="12.75">
      <c r="E128" s="260"/>
    </row>
    <row r="129" s="87" customFormat="1" ht="12.75">
      <c r="E129" s="260"/>
    </row>
    <row r="130" s="87" customFormat="1" ht="12.75">
      <c r="E130" s="260"/>
    </row>
    <row r="131" s="87" customFormat="1" ht="12.75">
      <c r="E131" s="260"/>
    </row>
    <row r="132" s="87" customFormat="1" ht="12.75">
      <c r="E132" s="260"/>
    </row>
    <row r="133" s="87" customFormat="1" ht="12.75">
      <c r="E133" s="260"/>
    </row>
    <row r="134" s="87" customFormat="1" ht="12.75">
      <c r="E134" s="260"/>
    </row>
    <row r="135" s="87" customFormat="1" ht="12.75">
      <c r="E135" s="260"/>
    </row>
    <row r="136" s="87" customFormat="1" ht="12.75">
      <c r="E136" s="260"/>
    </row>
    <row r="137" s="87" customFormat="1" ht="12.75">
      <c r="E137" s="260"/>
    </row>
    <row r="138" s="87" customFormat="1" ht="12.75">
      <c r="E138" s="260"/>
    </row>
    <row r="139" s="87" customFormat="1" ht="12.75">
      <c r="E139" s="260"/>
    </row>
    <row r="140" s="87" customFormat="1" ht="12.75">
      <c r="E140" s="260"/>
    </row>
    <row r="141" s="87" customFormat="1" ht="12.75">
      <c r="E141" s="260"/>
    </row>
    <row r="142" s="87" customFormat="1" ht="12.75">
      <c r="E142" s="260"/>
    </row>
    <row r="143" s="87" customFormat="1" ht="12.75">
      <c r="E143" s="260"/>
    </row>
    <row r="144" s="87" customFormat="1" ht="12.75">
      <c r="E144" s="260"/>
    </row>
    <row r="145" s="87" customFormat="1" ht="12.75">
      <c r="E145" s="260"/>
    </row>
    <row r="146" s="87" customFormat="1" ht="12.75">
      <c r="E146" s="260"/>
    </row>
    <row r="147" s="87" customFormat="1" ht="12.75">
      <c r="E147" s="260"/>
    </row>
    <row r="148" s="87" customFormat="1" ht="12.75">
      <c r="E148" s="260"/>
    </row>
    <row r="149" s="87" customFormat="1" ht="12.75">
      <c r="E149" s="260"/>
    </row>
    <row r="150" s="87" customFormat="1" ht="12.75">
      <c r="E150" s="260"/>
    </row>
    <row r="151" s="87" customFormat="1" ht="12.75">
      <c r="E151" s="260"/>
    </row>
    <row r="152" s="87" customFormat="1" ht="12.75">
      <c r="E152" s="260"/>
    </row>
    <row r="153" s="87" customFormat="1" ht="12.75">
      <c r="E153" s="260"/>
    </row>
    <row r="154" s="87" customFormat="1" ht="12.75">
      <c r="E154" s="260"/>
    </row>
    <row r="155" s="87" customFormat="1" ht="12.75">
      <c r="E155" s="260"/>
    </row>
    <row r="156" s="87" customFormat="1" ht="12.75">
      <c r="E156" s="260"/>
    </row>
    <row r="157" s="87" customFormat="1" ht="12.75">
      <c r="E157" s="260"/>
    </row>
    <row r="158" s="87" customFormat="1" ht="12.75">
      <c r="E158" s="260"/>
    </row>
    <row r="159" s="87" customFormat="1" ht="12.75">
      <c r="E159" s="260"/>
    </row>
    <row r="160" s="87" customFormat="1" ht="12.75">
      <c r="E160" s="260"/>
    </row>
    <row r="161" s="87" customFormat="1" ht="12.75">
      <c r="E161" s="260"/>
    </row>
    <row r="162" s="87" customFormat="1" ht="12.75">
      <c r="E162" s="260"/>
    </row>
    <row r="163" s="87" customFormat="1" ht="12.75">
      <c r="E163" s="260"/>
    </row>
    <row r="164" s="87" customFormat="1" ht="12.75">
      <c r="E164" s="260"/>
    </row>
    <row r="165" s="87" customFormat="1" ht="12.75">
      <c r="E165" s="260"/>
    </row>
    <row r="166" s="87" customFormat="1" ht="12.75">
      <c r="E166" s="260"/>
    </row>
    <row r="167" s="87" customFormat="1" ht="12.75">
      <c r="E167" s="260"/>
    </row>
    <row r="168" s="87" customFormat="1" ht="12.75">
      <c r="E168" s="260"/>
    </row>
    <row r="169" s="87" customFormat="1" ht="12.75">
      <c r="E169" s="260"/>
    </row>
    <row r="170" s="87" customFormat="1" ht="12.75">
      <c r="E170" s="260"/>
    </row>
    <row r="171" s="87" customFormat="1" ht="12.75">
      <c r="E171" s="260"/>
    </row>
    <row r="172" s="87" customFormat="1" ht="12.75">
      <c r="E172" s="260"/>
    </row>
    <row r="173" s="87" customFormat="1" ht="12.75">
      <c r="E173" s="260"/>
    </row>
    <row r="174" s="87" customFormat="1" ht="12.75">
      <c r="E174" s="260"/>
    </row>
    <row r="175" s="87" customFormat="1" ht="12.75">
      <c r="E175" s="260"/>
    </row>
    <row r="176" s="87" customFormat="1" ht="12.75">
      <c r="E176" s="260"/>
    </row>
    <row r="177" s="87" customFormat="1" ht="12.75">
      <c r="E177" s="260"/>
    </row>
    <row r="178" s="87" customFormat="1" ht="12.75">
      <c r="E178" s="260"/>
    </row>
    <row r="179" s="87" customFormat="1" ht="12.75">
      <c r="E179" s="260"/>
    </row>
    <row r="180" s="87" customFormat="1" ht="12.75">
      <c r="E180" s="260"/>
    </row>
    <row r="181" s="87" customFormat="1" ht="12.75">
      <c r="E181" s="260"/>
    </row>
    <row r="182" s="87" customFormat="1" ht="12.75">
      <c r="E182" s="260"/>
    </row>
    <row r="183" s="87" customFormat="1" ht="12.75">
      <c r="E183" s="260"/>
    </row>
    <row r="184" s="87" customFormat="1" ht="12.75">
      <c r="E184" s="260"/>
    </row>
    <row r="185" s="87" customFormat="1" ht="12.75">
      <c r="E185" s="260"/>
    </row>
    <row r="186" s="87" customFormat="1" ht="12.75">
      <c r="E186" s="260"/>
    </row>
    <row r="187" s="87" customFormat="1" ht="12.75">
      <c r="E187" s="260"/>
    </row>
    <row r="188" s="87" customFormat="1" ht="12.75">
      <c r="E188" s="260"/>
    </row>
    <row r="189" s="87" customFormat="1" ht="12.75">
      <c r="E189" s="260"/>
    </row>
    <row r="190" s="87" customFormat="1" ht="12.75">
      <c r="E190" s="260"/>
    </row>
    <row r="191" s="87" customFormat="1" ht="12.75">
      <c r="E191" s="260"/>
    </row>
    <row r="192" s="87" customFormat="1" ht="12.75">
      <c r="E192" s="260"/>
    </row>
    <row r="193" s="87" customFormat="1" ht="12.75">
      <c r="E193" s="260"/>
    </row>
    <row r="194" s="87" customFormat="1" ht="12.75">
      <c r="E194" s="260"/>
    </row>
    <row r="195" s="87" customFormat="1" ht="12.75">
      <c r="E195" s="260"/>
    </row>
    <row r="196" s="87" customFormat="1" ht="12.75">
      <c r="E196" s="260"/>
    </row>
    <row r="197" s="87" customFormat="1" ht="12.75">
      <c r="E197" s="260"/>
    </row>
    <row r="198" s="87" customFormat="1" ht="12.75">
      <c r="E198" s="260"/>
    </row>
    <row r="199" s="87" customFormat="1" ht="12.75">
      <c r="E199" s="260"/>
    </row>
    <row r="200" s="87" customFormat="1" ht="12.75">
      <c r="E200" s="260"/>
    </row>
    <row r="201" s="87" customFormat="1" ht="12.75">
      <c r="E201" s="260"/>
    </row>
    <row r="202" s="87" customFormat="1" ht="12.75">
      <c r="E202" s="260"/>
    </row>
    <row r="203" s="87" customFormat="1" ht="12.75">
      <c r="E203" s="260"/>
    </row>
    <row r="204" s="87" customFormat="1" ht="12.75">
      <c r="E204" s="260"/>
    </row>
    <row r="205" s="87" customFormat="1" ht="12.75">
      <c r="E205" s="260"/>
    </row>
    <row r="206" s="87" customFormat="1" ht="12.75">
      <c r="E206" s="260"/>
    </row>
    <row r="207" s="87" customFormat="1" ht="12.75">
      <c r="E207" s="260"/>
    </row>
    <row r="208" s="87" customFormat="1" ht="12.75">
      <c r="E208" s="260"/>
    </row>
    <row r="209" s="87" customFormat="1" ht="12.75">
      <c r="E209" s="260"/>
    </row>
    <row r="210" s="87" customFormat="1" ht="12.75">
      <c r="E210" s="260"/>
    </row>
    <row r="211" s="87" customFormat="1" ht="12.75">
      <c r="E211" s="260"/>
    </row>
    <row r="212" s="87" customFormat="1" ht="12.75">
      <c r="E212" s="260"/>
    </row>
    <row r="213" s="87" customFormat="1" ht="12.75">
      <c r="E213" s="260"/>
    </row>
    <row r="214" s="87" customFormat="1" ht="12.75">
      <c r="E214" s="260"/>
    </row>
    <row r="215" s="87" customFormat="1" ht="12.75">
      <c r="E215" s="260"/>
    </row>
    <row r="216" s="87" customFormat="1" ht="12.75">
      <c r="E216" s="260"/>
    </row>
    <row r="217" s="87" customFormat="1" ht="12.75">
      <c r="E217" s="260"/>
    </row>
    <row r="218" s="87" customFormat="1" ht="12.75">
      <c r="E218" s="260"/>
    </row>
    <row r="219" s="87" customFormat="1" ht="12.75">
      <c r="E219" s="260"/>
    </row>
    <row r="220" s="87" customFormat="1" ht="12.75">
      <c r="E220" s="260"/>
    </row>
    <row r="221" s="87" customFormat="1" ht="12.75">
      <c r="E221" s="260"/>
    </row>
    <row r="222" s="87" customFormat="1" ht="12.75">
      <c r="E222" s="260"/>
    </row>
    <row r="223" s="87" customFormat="1" ht="12.75">
      <c r="E223" s="260"/>
    </row>
    <row r="224" s="87" customFormat="1" ht="12.75">
      <c r="E224" s="260"/>
    </row>
    <row r="225" s="87" customFormat="1" ht="12.75">
      <c r="E225" s="260"/>
    </row>
    <row r="226" s="87" customFormat="1" ht="12.75">
      <c r="E226" s="260"/>
    </row>
    <row r="227" s="87" customFormat="1" ht="12.75">
      <c r="E227" s="260"/>
    </row>
    <row r="228" s="87" customFormat="1" ht="12.75">
      <c r="E228" s="260"/>
    </row>
    <row r="229" s="87" customFormat="1" ht="12.75">
      <c r="E229" s="260"/>
    </row>
    <row r="230" s="87" customFormat="1" ht="12.75">
      <c r="E230" s="260"/>
    </row>
    <row r="231" s="87" customFormat="1" ht="12.75">
      <c r="E231" s="260"/>
    </row>
    <row r="232" s="87" customFormat="1" ht="12.75">
      <c r="E232" s="260"/>
    </row>
    <row r="233" s="87" customFormat="1" ht="12.75">
      <c r="E233" s="260"/>
    </row>
    <row r="234" s="87" customFormat="1" ht="12.75">
      <c r="E234" s="260"/>
    </row>
    <row r="235" s="87" customFormat="1" ht="12.75">
      <c r="E235" s="260"/>
    </row>
    <row r="236" s="87" customFormat="1" ht="12.75">
      <c r="E236" s="260"/>
    </row>
    <row r="237" s="87" customFormat="1" ht="12.75">
      <c r="E237" s="260"/>
    </row>
    <row r="238" s="87" customFormat="1" ht="12.75">
      <c r="E238" s="260"/>
    </row>
    <row r="239" s="87" customFormat="1" ht="12.75">
      <c r="E239" s="260"/>
    </row>
    <row r="240" s="87" customFormat="1" ht="12.75">
      <c r="E240" s="260"/>
    </row>
    <row r="241" s="87" customFormat="1" ht="12.75">
      <c r="E241" s="260"/>
    </row>
    <row r="242" s="87" customFormat="1" ht="12.75">
      <c r="E242" s="260"/>
    </row>
    <row r="243" s="87" customFormat="1" ht="12.75">
      <c r="E243" s="260"/>
    </row>
    <row r="244" s="87" customFormat="1" ht="12.75">
      <c r="E244" s="260"/>
    </row>
    <row r="245" s="87" customFormat="1" ht="12.75">
      <c r="E245" s="260"/>
    </row>
    <row r="246" s="87" customFormat="1" ht="12.75">
      <c r="E246" s="260"/>
    </row>
    <row r="247" s="87" customFormat="1" ht="12.75">
      <c r="E247" s="260"/>
    </row>
    <row r="248" s="87" customFormat="1" ht="12.75">
      <c r="E248" s="260"/>
    </row>
    <row r="249" s="87" customFormat="1" ht="12.75">
      <c r="E249" s="260"/>
    </row>
    <row r="250" s="87" customFormat="1" ht="12.75">
      <c r="E250" s="260"/>
    </row>
    <row r="251" s="87" customFormat="1" ht="12.75">
      <c r="E251" s="260"/>
    </row>
    <row r="252" s="87" customFormat="1" ht="12.75">
      <c r="E252" s="260"/>
    </row>
    <row r="253" s="87" customFormat="1" ht="12.75">
      <c r="E253" s="260"/>
    </row>
    <row r="254" s="87" customFormat="1" ht="12.75">
      <c r="E254" s="260"/>
    </row>
    <row r="255" s="87" customFormat="1" ht="12.75">
      <c r="E255" s="260"/>
    </row>
    <row r="256" s="87" customFormat="1" ht="12.75">
      <c r="E256" s="260"/>
    </row>
    <row r="257" s="87" customFormat="1" ht="12.75">
      <c r="E257" s="260"/>
    </row>
    <row r="258" s="87" customFormat="1" ht="12.75">
      <c r="E258" s="260"/>
    </row>
    <row r="259" s="87" customFormat="1" ht="12.75">
      <c r="E259" s="260"/>
    </row>
    <row r="260" s="87" customFormat="1" ht="12.75">
      <c r="E260" s="260"/>
    </row>
    <row r="261" s="87" customFormat="1" ht="12.75">
      <c r="E261" s="260"/>
    </row>
    <row r="262" s="87" customFormat="1" ht="12.75">
      <c r="E262" s="260"/>
    </row>
    <row r="263" s="87" customFormat="1" ht="12.75">
      <c r="E263" s="260"/>
    </row>
    <row r="264" s="87" customFormat="1" ht="12.75">
      <c r="E264" s="260"/>
    </row>
    <row r="265" s="87" customFormat="1" ht="12.75">
      <c r="E265" s="260"/>
    </row>
    <row r="266" s="87" customFormat="1" ht="12.75">
      <c r="E266" s="260"/>
    </row>
    <row r="267" s="87" customFormat="1" ht="12.75">
      <c r="E267" s="260"/>
    </row>
    <row r="268" s="87" customFormat="1" ht="12.75">
      <c r="E268" s="260"/>
    </row>
    <row r="269" s="87" customFormat="1" ht="12.75">
      <c r="E269" s="260"/>
    </row>
    <row r="270" s="87" customFormat="1" ht="12.75">
      <c r="E270" s="260"/>
    </row>
    <row r="271" s="87" customFormat="1" ht="12.75">
      <c r="E271" s="260"/>
    </row>
    <row r="272" s="87" customFormat="1" ht="12.75">
      <c r="E272" s="260"/>
    </row>
    <row r="273" s="87" customFormat="1" ht="12.75">
      <c r="E273" s="260"/>
    </row>
    <row r="274" s="87" customFormat="1" ht="12.75">
      <c r="E274" s="260"/>
    </row>
    <row r="275" s="87" customFormat="1" ht="12.75">
      <c r="E275" s="260"/>
    </row>
    <row r="276" s="87" customFormat="1" ht="12.75">
      <c r="E276" s="260"/>
    </row>
    <row r="277" s="87" customFormat="1" ht="12.75">
      <c r="E277" s="260"/>
    </row>
    <row r="278" s="87" customFormat="1" ht="12.75">
      <c r="E278" s="260"/>
    </row>
    <row r="279" s="87" customFormat="1" ht="12.75">
      <c r="E279" s="260"/>
    </row>
    <row r="280" s="87" customFormat="1" ht="12.75">
      <c r="E280" s="260"/>
    </row>
    <row r="281" s="87" customFormat="1" ht="12.75">
      <c r="E281" s="260"/>
    </row>
    <row r="282" s="87" customFormat="1" ht="12.75">
      <c r="E282" s="260"/>
    </row>
    <row r="283" s="87" customFormat="1" ht="12.75">
      <c r="E283" s="260"/>
    </row>
    <row r="284" s="87" customFormat="1" ht="12.75">
      <c r="E284" s="260"/>
    </row>
    <row r="285" s="87" customFormat="1" ht="12.75">
      <c r="E285" s="260"/>
    </row>
    <row r="286" s="87" customFormat="1" ht="12.75">
      <c r="E286" s="260"/>
    </row>
    <row r="287" s="87" customFormat="1" ht="12.75">
      <c r="E287" s="260"/>
    </row>
    <row r="288" s="87" customFormat="1" ht="12.75">
      <c r="E288" s="260"/>
    </row>
    <row r="289" s="87" customFormat="1" ht="12.75">
      <c r="E289" s="260"/>
    </row>
    <row r="290" s="87" customFormat="1" ht="12.75">
      <c r="E290" s="260"/>
    </row>
    <row r="291" s="87" customFormat="1" ht="12.75">
      <c r="E291" s="260"/>
    </row>
    <row r="292" s="87" customFormat="1" ht="12.75">
      <c r="E292" s="260"/>
    </row>
    <row r="293" s="87" customFormat="1" ht="12.75">
      <c r="E293" s="260"/>
    </row>
    <row r="294" s="87" customFormat="1" ht="12.75">
      <c r="E294" s="260"/>
    </row>
    <row r="295" s="87" customFormat="1" ht="12.75">
      <c r="E295" s="260"/>
    </row>
    <row r="296" s="87" customFormat="1" ht="12.75">
      <c r="E296" s="260"/>
    </row>
    <row r="297" s="87" customFormat="1" ht="12.75">
      <c r="E297" s="260"/>
    </row>
    <row r="298" s="87" customFormat="1" ht="12.75">
      <c r="E298" s="260"/>
    </row>
    <row r="299" s="87" customFormat="1" ht="12.75">
      <c r="E299" s="260"/>
    </row>
    <row r="300" s="87" customFormat="1" ht="12.75">
      <c r="E300" s="260"/>
    </row>
    <row r="301" s="87" customFormat="1" ht="12.75">
      <c r="E301" s="260"/>
    </row>
    <row r="302" s="87" customFormat="1" ht="12.75">
      <c r="E302" s="260"/>
    </row>
    <row r="303" s="87" customFormat="1" ht="12.75">
      <c r="E303" s="260"/>
    </row>
    <row r="304" s="87" customFormat="1" ht="12.75">
      <c r="E304" s="260"/>
    </row>
    <row r="305" s="87" customFormat="1" ht="12.75">
      <c r="E305" s="260"/>
    </row>
    <row r="306" s="87" customFormat="1" ht="12.75">
      <c r="E306" s="260"/>
    </row>
    <row r="307" s="87" customFormat="1" ht="12.75">
      <c r="E307" s="260"/>
    </row>
    <row r="308" s="87" customFormat="1" ht="12.75">
      <c r="E308" s="260"/>
    </row>
    <row r="309" s="87" customFormat="1" ht="12.75">
      <c r="E309" s="260"/>
    </row>
    <row r="310" s="87" customFormat="1" ht="12.75">
      <c r="E310" s="260"/>
    </row>
    <row r="311" s="87" customFormat="1" ht="12.75">
      <c r="E311" s="260"/>
    </row>
    <row r="312" s="87" customFormat="1" ht="12.75">
      <c r="E312" s="260"/>
    </row>
    <row r="313" s="87" customFormat="1" ht="12.75">
      <c r="E313" s="260"/>
    </row>
    <row r="314" s="87" customFormat="1" ht="12.75">
      <c r="E314" s="260"/>
    </row>
    <row r="315" s="87" customFormat="1" ht="12.75">
      <c r="E315" s="260"/>
    </row>
    <row r="316" s="87" customFormat="1" ht="12.75">
      <c r="E316" s="260"/>
    </row>
    <row r="317" s="87" customFormat="1" ht="12.75">
      <c r="E317" s="260"/>
    </row>
    <row r="318" s="87" customFormat="1" ht="12.75">
      <c r="E318" s="260"/>
    </row>
    <row r="319" s="87" customFormat="1" ht="12.75">
      <c r="E319" s="260"/>
    </row>
    <row r="320" s="87" customFormat="1" ht="12.75">
      <c r="E320" s="260"/>
    </row>
    <row r="321" s="87" customFormat="1" ht="12.75">
      <c r="E321" s="260"/>
    </row>
    <row r="322" s="87" customFormat="1" ht="12.75">
      <c r="E322" s="260"/>
    </row>
    <row r="323" s="87" customFormat="1" ht="12.75">
      <c r="E323" s="260"/>
    </row>
    <row r="324" s="87" customFormat="1" ht="12.75">
      <c r="E324" s="260"/>
    </row>
    <row r="325" s="87" customFormat="1" ht="12.75">
      <c r="E325" s="260"/>
    </row>
    <row r="326" s="87" customFormat="1" ht="12.75">
      <c r="E326" s="260"/>
    </row>
    <row r="327" s="87" customFormat="1" ht="12.75">
      <c r="E327" s="260"/>
    </row>
    <row r="328" s="87" customFormat="1" ht="12.75">
      <c r="E328" s="260"/>
    </row>
    <row r="329" s="87" customFormat="1" ht="12.75">
      <c r="E329" s="260"/>
    </row>
    <row r="330" s="87" customFormat="1" ht="12.75">
      <c r="E330" s="260"/>
    </row>
    <row r="331" s="87" customFormat="1" ht="12.75">
      <c r="E331" s="260"/>
    </row>
    <row r="332" s="87" customFormat="1" ht="12.75">
      <c r="E332" s="260"/>
    </row>
    <row r="333" s="87" customFormat="1" ht="12.75">
      <c r="E333" s="260"/>
    </row>
    <row r="334" s="87" customFormat="1" ht="12.75">
      <c r="E334" s="260"/>
    </row>
    <row r="335" s="87" customFormat="1" ht="12.75">
      <c r="E335" s="260"/>
    </row>
    <row r="336" s="87" customFormat="1" ht="12.75">
      <c r="E336" s="260"/>
    </row>
    <row r="337" s="87" customFormat="1" ht="12.75">
      <c r="E337" s="260"/>
    </row>
    <row r="338" s="87" customFormat="1" ht="12.75">
      <c r="E338" s="260"/>
    </row>
    <row r="339" s="87" customFormat="1" ht="12.75">
      <c r="E339" s="260"/>
    </row>
    <row r="340" s="87" customFormat="1" ht="12.75">
      <c r="E340" s="260"/>
    </row>
    <row r="341" s="87" customFormat="1" ht="12.75">
      <c r="E341" s="260"/>
    </row>
    <row r="342" s="87" customFormat="1" ht="12.75">
      <c r="E342" s="260"/>
    </row>
    <row r="343" s="87" customFormat="1" ht="12.75">
      <c r="E343" s="260"/>
    </row>
    <row r="344" s="87" customFormat="1" ht="12.75">
      <c r="E344" s="260"/>
    </row>
    <row r="345" s="87" customFormat="1" ht="12.75">
      <c r="E345" s="260"/>
    </row>
    <row r="346" s="87" customFormat="1" ht="12.75">
      <c r="E346" s="260"/>
    </row>
    <row r="347" s="87" customFormat="1" ht="12.75">
      <c r="E347" s="260"/>
    </row>
    <row r="348" s="87" customFormat="1" ht="12.75">
      <c r="E348" s="260"/>
    </row>
    <row r="349" s="87" customFormat="1" ht="12.75">
      <c r="E349" s="260"/>
    </row>
    <row r="350" s="87" customFormat="1" ht="12.75">
      <c r="E350" s="260"/>
    </row>
    <row r="351" s="87" customFormat="1" ht="12.75">
      <c r="E351" s="260"/>
    </row>
    <row r="352" s="87" customFormat="1" ht="12.75">
      <c r="E352" s="260"/>
    </row>
    <row r="353" s="87" customFormat="1" ht="12.75">
      <c r="E353" s="260"/>
    </row>
    <row r="354" s="87" customFormat="1" ht="12.75">
      <c r="E354" s="260"/>
    </row>
    <row r="355" s="87" customFormat="1" ht="12.75">
      <c r="E355" s="260"/>
    </row>
    <row r="356" s="87" customFormat="1" ht="12.75">
      <c r="E356" s="260"/>
    </row>
    <row r="357" s="87" customFormat="1" ht="12.75">
      <c r="E357" s="260"/>
    </row>
    <row r="358" s="87" customFormat="1" ht="12.75">
      <c r="E358" s="260"/>
    </row>
    <row r="359" s="87" customFormat="1" ht="12.75">
      <c r="E359" s="260"/>
    </row>
    <row r="360" s="87" customFormat="1" ht="12.75">
      <c r="E360" s="260"/>
    </row>
    <row r="361" s="87" customFormat="1" ht="12.75">
      <c r="E361" s="260"/>
    </row>
    <row r="362" s="87" customFormat="1" ht="12.75">
      <c r="E362" s="260"/>
    </row>
    <row r="363" s="87" customFormat="1" ht="12.75">
      <c r="E363" s="260"/>
    </row>
    <row r="364" s="87" customFormat="1" ht="12.75">
      <c r="E364" s="260"/>
    </row>
    <row r="365" s="87" customFormat="1" ht="12.75">
      <c r="E365" s="260"/>
    </row>
    <row r="366" s="87" customFormat="1" ht="12.75">
      <c r="E366" s="260"/>
    </row>
    <row r="367" s="87" customFormat="1" ht="12.75">
      <c r="E367" s="260"/>
    </row>
    <row r="368" s="87" customFormat="1" ht="12.75">
      <c r="E368" s="260"/>
    </row>
    <row r="369" s="87" customFormat="1" ht="12.75">
      <c r="E369" s="260"/>
    </row>
    <row r="370" s="87" customFormat="1" ht="12.75">
      <c r="E370" s="260"/>
    </row>
    <row r="371" s="87" customFormat="1" ht="12.75">
      <c r="E371" s="260"/>
    </row>
    <row r="372" s="87" customFormat="1" ht="12.75">
      <c r="E372" s="260"/>
    </row>
    <row r="373" s="87" customFormat="1" ht="12.75">
      <c r="E373" s="260"/>
    </row>
    <row r="374" s="87" customFormat="1" ht="12.75">
      <c r="E374" s="260"/>
    </row>
    <row r="375" s="87" customFormat="1" ht="12.75">
      <c r="E375" s="260"/>
    </row>
    <row r="376" s="87" customFormat="1" ht="12.75">
      <c r="E376" s="260"/>
    </row>
    <row r="377" s="87" customFormat="1" ht="12.75">
      <c r="E377" s="260"/>
    </row>
    <row r="378" s="87" customFormat="1" ht="12.75">
      <c r="E378" s="260"/>
    </row>
    <row r="379" s="87" customFormat="1" ht="12.75">
      <c r="E379" s="260"/>
    </row>
    <row r="380" s="87" customFormat="1" ht="12.75">
      <c r="E380" s="260"/>
    </row>
    <row r="381" s="87" customFormat="1" ht="12.75">
      <c r="E381" s="260"/>
    </row>
    <row r="382" s="87" customFormat="1" ht="12.75">
      <c r="E382" s="260"/>
    </row>
    <row r="383" s="87" customFormat="1" ht="12.75">
      <c r="E383" s="260"/>
    </row>
    <row r="384" s="87" customFormat="1" ht="12.75">
      <c r="E384" s="260"/>
    </row>
    <row r="385" s="87" customFormat="1" ht="12.75">
      <c r="E385" s="260"/>
    </row>
    <row r="386" s="87" customFormat="1" ht="12.75">
      <c r="E386" s="260"/>
    </row>
    <row r="387" s="87" customFormat="1" ht="12.75">
      <c r="E387" s="260"/>
    </row>
    <row r="388" s="87" customFormat="1" ht="12.75">
      <c r="E388" s="260"/>
    </row>
    <row r="389" s="87" customFormat="1" ht="12.75">
      <c r="E389" s="260"/>
    </row>
    <row r="390" s="87" customFormat="1" ht="12.75">
      <c r="E390" s="260"/>
    </row>
    <row r="391" s="87" customFormat="1" ht="12.75">
      <c r="E391" s="260"/>
    </row>
    <row r="392" s="87" customFormat="1" ht="12.75">
      <c r="E392" s="260"/>
    </row>
    <row r="393" s="87" customFormat="1" ht="12.75">
      <c r="E393" s="260"/>
    </row>
    <row r="394" s="87" customFormat="1" ht="12.75">
      <c r="E394" s="260"/>
    </row>
    <row r="395" s="87" customFormat="1" ht="12.75">
      <c r="E395" s="260"/>
    </row>
    <row r="396" s="87" customFormat="1" ht="12.75">
      <c r="E396" s="260"/>
    </row>
    <row r="397" s="87" customFormat="1" ht="12.75">
      <c r="E397" s="260"/>
    </row>
    <row r="398" s="87" customFormat="1" ht="12.75">
      <c r="E398" s="260"/>
    </row>
    <row r="399" s="87" customFormat="1" ht="12.75">
      <c r="E399" s="260"/>
    </row>
    <row r="400" s="87" customFormat="1" ht="12.75">
      <c r="E400" s="260"/>
    </row>
    <row r="401" s="87" customFormat="1" ht="12.75">
      <c r="E401" s="260"/>
    </row>
    <row r="402" s="87" customFormat="1" ht="12.75">
      <c r="E402" s="260"/>
    </row>
    <row r="403" s="87" customFormat="1" ht="12.75">
      <c r="E403" s="260"/>
    </row>
    <row r="404" s="87" customFormat="1" ht="12.75">
      <c r="E404" s="260"/>
    </row>
    <row r="405" s="87" customFormat="1" ht="12.75">
      <c r="E405" s="260"/>
    </row>
    <row r="406" s="87" customFormat="1" ht="12.75">
      <c r="E406" s="260"/>
    </row>
    <row r="407" s="87" customFormat="1" ht="12.75">
      <c r="E407" s="260"/>
    </row>
    <row r="408" s="87" customFormat="1" ht="12.75">
      <c r="E408" s="260"/>
    </row>
    <row r="409" s="87" customFormat="1" ht="12.75">
      <c r="E409" s="260"/>
    </row>
    <row r="410" s="87" customFormat="1" ht="12.75">
      <c r="E410" s="260"/>
    </row>
    <row r="411" s="87" customFormat="1" ht="12.75">
      <c r="E411" s="260"/>
    </row>
    <row r="412" s="87" customFormat="1" ht="12.75">
      <c r="E412" s="260"/>
    </row>
    <row r="413" s="87" customFormat="1" ht="12.75">
      <c r="E413" s="260"/>
    </row>
    <row r="414" s="87" customFormat="1" ht="12.75">
      <c r="E414" s="260"/>
    </row>
    <row r="415" s="87" customFormat="1" ht="12.75">
      <c r="E415" s="260"/>
    </row>
    <row r="416" s="87" customFormat="1" ht="12.75">
      <c r="E416" s="260"/>
    </row>
    <row r="417" s="87" customFormat="1" ht="12.75">
      <c r="E417" s="260"/>
    </row>
    <row r="418" s="87" customFormat="1" ht="12.75">
      <c r="E418" s="260"/>
    </row>
    <row r="419" s="87" customFormat="1" ht="12.75">
      <c r="E419" s="260"/>
    </row>
    <row r="420" s="87" customFormat="1" ht="12.75">
      <c r="E420" s="260"/>
    </row>
    <row r="421" s="87" customFormat="1" ht="12.75">
      <c r="E421" s="260"/>
    </row>
    <row r="422" s="87" customFormat="1" ht="12.75">
      <c r="E422" s="260"/>
    </row>
    <row r="423" s="87" customFormat="1" ht="12.75">
      <c r="E423" s="260"/>
    </row>
    <row r="424" s="87" customFormat="1" ht="12.75">
      <c r="E424" s="260"/>
    </row>
    <row r="425" s="87" customFormat="1" ht="12.75">
      <c r="E425" s="260"/>
    </row>
    <row r="426" s="87" customFormat="1" ht="12.75">
      <c r="E426" s="260"/>
    </row>
    <row r="427" s="87" customFormat="1" ht="12.75">
      <c r="E427" s="260"/>
    </row>
    <row r="428" s="87" customFormat="1" ht="12.75">
      <c r="E428" s="260"/>
    </row>
    <row r="429" s="87" customFormat="1" ht="12.75">
      <c r="E429" s="260"/>
    </row>
    <row r="430" s="87" customFormat="1" ht="12.75">
      <c r="E430" s="260"/>
    </row>
    <row r="431" s="87" customFormat="1" ht="12.75">
      <c r="E431" s="260"/>
    </row>
    <row r="432" s="87" customFormat="1" ht="12.75">
      <c r="E432" s="260"/>
    </row>
    <row r="433" s="87" customFormat="1" ht="12.75">
      <c r="E433" s="260"/>
    </row>
    <row r="434" s="87" customFormat="1" ht="12.75">
      <c r="E434" s="260"/>
    </row>
    <row r="435" s="87" customFormat="1" ht="12.75">
      <c r="E435" s="260"/>
    </row>
    <row r="436" s="87" customFormat="1" ht="12.75">
      <c r="E436" s="260"/>
    </row>
    <row r="437" s="87" customFormat="1" ht="12.75">
      <c r="E437" s="260"/>
    </row>
    <row r="438" s="87" customFormat="1" ht="12.75">
      <c r="E438" s="260"/>
    </row>
    <row r="439" s="87" customFormat="1" ht="12.75">
      <c r="E439" s="260"/>
    </row>
    <row r="440" s="87" customFormat="1" ht="12.75">
      <c r="E440" s="260"/>
    </row>
    <row r="441" s="87" customFormat="1" ht="12.75">
      <c r="E441" s="260"/>
    </row>
    <row r="442" s="87" customFormat="1" ht="12.75">
      <c r="E442" s="260"/>
    </row>
    <row r="443" s="87" customFormat="1" ht="12.75">
      <c r="E443" s="260"/>
    </row>
    <row r="444" s="87" customFormat="1" ht="12.75">
      <c r="E444" s="260"/>
    </row>
    <row r="445" s="87" customFormat="1" ht="12.75">
      <c r="E445" s="260"/>
    </row>
    <row r="446" s="87" customFormat="1" ht="12.75">
      <c r="E446" s="260"/>
    </row>
    <row r="447" s="87" customFormat="1" ht="12.75">
      <c r="E447" s="260"/>
    </row>
    <row r="448" s="87" customFormat="1" ht="12.75">
      <c r="E448" s="260"/>
    </row>
    <row r="449" s="87" customFormat="1" ht="12.75">
      <c r="E449" s="260"/>
    </row>
    <row r="450" s="87" customFormat="1" ht="12.75">
      <c r="E450" s="260"/>
    </row>
    <row r="451" s="87" customFormat="1" ht="12.75">
      <c r="E451" s="260"/>
    </row>
    <row r="452" s="87" customFormat="1" ht="12.75">
      <c r="E452" s="260"/>
    </row>
    <row r="453" s="87" customFormat="1" ht="12.75">
      <c r="E453" s="260"/>
    </row>
    <row r="454" s="87" customFormat="1" ht="12.75">
      <c r="E454" s="260"/>
    </row>
    <row r="455" s="87" customFormat="1" ht="12.75">
      <c r="E455" s="260"/>
    </row>
    <row r="456" s="87" customFormat="1" ht="12.75">
      <c r="E456" s="260"/>
    </row>
    <row r="457" s="87" customFormat="1" ht="12.75">
      <c r="E457" s="260"/>
    </row>
    <row r="458" s="87" customFormat="1" ht="12.75">
      <c r="E458" s="260"/>
    </row>
    <row r="459" s="87" customFormat="1" ht="12.75">
      <c r="E459" s="260"/>
    </row>
    <row r="460" s="87" customFormat="1" ht="12.75">
      <c r="E460" s="260"/>
    </row>
    <row r="461" s="87" customFormat="1" ht="12.75">
      <c r="E461" s="260"/>
    </row>
    <row r="462" s="87" customFormat="1" ht="12.75">
      <c r="E462" s="260"/>
    </row>
    <row r="463" s="87" customFormat="1" ht="12.75">
      <c r="E463" s="260"/>
    </row>
    <row r="464" s="87" customFormat="1" ht="12.75">
      <c r="E464" s="260"/>
    </row>
    <row r="465" s="87" customFormat="1" ht="12.75">
      <c r="E465" s="260"/>
    </row>
    <row r="466" s="87" customFormat="1" ht="12.75">
      <c r="E466" s="260"/>
    </row>
    <row r="467" s="87" customFormat="1" ht="12.75">
      <c r="E467" s="260"/>
    </row>
    <row r="468" s="87" customFormat="1" ht="12.75">
      <c r="E468" s="260"/>
    </row>
    <row r="469" s="87" customFormat="1" ht="12.75">
      <c r="E469" s="260"/>
    </row>
    <row r="470" s="87" customFormat="1" ht="12.75">
      <c r="E470" s="260"/>
    </row>
    <row r="471" s="87" customFormat="1" ht="12.75">
      <c r="E471" s="260"/>
    </row>
    <row r="472" s="87" customFormat="1" ht="12.75">
      <c r="E472" s="260"/>
    </row>
    <row r="473" s="87" customFormat="1" ht="12.75">
      <c r="E473" s="260"/>
    </row>
    <row r="474" s="87" customFormat="1" ht="12.75">
      <c r="E474" s="260"/>
    </row>
    <row r="475" s="87" customFormat="1" ht="12.75">
      <c r="E475" s="260"/>
    </row>
    <row r="476" s="87" customFormat="1" ht="12.75">
      <c r="E476" s="260"/>
    </row>
    <row r="477" s="87" customFormat="1" ht="12.75">
      <c r="E477" s="260"/>
    </row>
    <row r="478" s="87" customFormat="1" ht="12.75">
      <c r="E478" s="260"/>
    </row>
    <row r="479" s="87" customFormat="1" ht="12.75">
      <c r="E479" s="260"/>
    </row>
    <row r="480" s="87" customFormat="1" ht="12.75">
      <c r="E480" s="260"/>
    </row>
    <row r="481" s="87" customFormat="1" ht="12.75">
      <c r="E481" s="260"/>
    </row>
    <row r="482" s="87" customFormat="1" ht="12.75">
      <c r="E482" s="260"/>
    </row>
    <row r="483" s="87" customFormat="1" ht="12.75">
      <c r="E483" s="260"/>
    </row>
    <row r="484" s="87" customFormat="1" ht="12.75">
      <c r="E484" s="260"/>
    </row>
    <row r="485" s="87" customFormat="1" ht="12.75">
      <c r="E485" s="260"/>
    </row>
    <row r="486" s="87" customFormat="1" ht="12.75">
      <c r="E486" s="260"/>
    </row>
    <row r="487" s="87" customFormat="1" ht="12.75">
      <c r="E487" s="260"/>
    </row>
    <row r="488" s="87" customFormat="1" ht="12.75">
      <c r="E488" s="260"/>
    </row>
    <row r="489" s="87" customFormat="1" ht="12.75">
      <c r="E489" s="260"/>
    </row>
    <row r="490" s="87" customFormat="1" ht="12.75">
      <c r="E490" s="260"/>
    </row>
    <row r="491" s="87" customFormat="1" ht="12.75">
      <c r="E491" s="260"/>
    </row>
    <row r="492" s="87" customFormat="1" ht="12.75">
      <c r="E492" s="260"/>
    </row>
    <row r="493" s="87" customFormat="1" ht="12.75">
      <c r="E493" s="260"/>
    </row>
    <row r="494" s="87" customFormat="1" ht="12.75">
      <c r="E494" s="260"/>
    </row>
    <row r="495" s="87" customFormat="1" ht="12.75">
      <c r="E495" s="260"/>
    </row>
    <row r="496" s="87" customFormat="1" ht="12.75">
      <c r="E496" s="260"/>
    </row>
    <row r="497" s="87" customFormat="1" ht="12.75">
      <c r="E497" s="260"/>
    </row>
    <row r="498" s="87" customFormat="1" ht="12.75">
      <c r="E498" s="260"/>
    </row>
    <row r="499" s="87" customFormat="1" ht="12.75">
      <c r="E499" s="260"/>
    </row>
    <row r="500" s="87" customFormat="1" ht="12.75">
      <c r="E500" s="260"/>
    </row>
    <row r="501" s="87" customFormat="1" ht="12.75">
      <c r="E501" s="260"/>
    </row>
    <row r="502" s="87" customFormat="1" ht="12.75">
      <c r="E502" s="260"/>
    </row>
    <row r="503" s="87" customFormat="1" ht="12.75">
      <c r="E503" s="260"/>
    </row>
    <row r="504" s="87" customFormat="1" ht="12.75">
      <c r="E504" s="260"/>
    </row>
    <row r="505" s="87" customFormat="1" ht="12.75">
      <c r="E505" s="260"/>
    </row>
    <row r="506" s="87" customFormat="1" ht="12.75">
      <c r="E506" s="260"/>
    </row>
    <row r="507" s="87" customFormat="1" ht="12.75">
      <c r="E507" s="260"/>
    </row>
    <row r="508" s="87" customFormat="1" ht="12.75">
      <c r="E508" s="260"/>
    </row>
    <row r="509" s="87" customFormat="1" ht="12.75">
      <c r="E509" s="260"/>
    </row>
    <row r="510" s="87" customFormat="1" ht="12.75">
      <c r="E510" s="260"/>
    </row>
    <row r="511" s="87" customFormat="1" ht="12.75">
      <c r="E511" s="260"/>
    </row>
    <row r="512" s="87" customFormat="1" ht="12.75">
      <c r="E512" s="260"/>
    </row>
    <row r="513" s="87" customFormat="1" ht="12.75">
      <c r="E513" s="260"/>
    </row>
    <row r="514" s="87" customFormat="1" ht="12.75">
      <c r="E514" s="260"/>
    </row>
    <row r="515" s="87" customFormat="1" ht="12.75">
      <c r="E515" s="260"/>
    </row>
    <row r="516" s="87" customFormat="1" ht="12.75">
      <c r="E516" s="260"/>
    </row>
    <row r="517" s="87" customFormat="1" ht="12.75">
      <c r="E517" s="260"/>
    </row>
    <row r="518" s="87" customFormat="1" ht="12.75">
      <c r="E518" s="260"/>
    </row>
    <row r="519" s="87" customFormat="1" ht="12.75">
      <c r="E519" s="260"/>
    </row>
    <row r="520" s="87" customFormat="1" ht="12.75">
      <c r="E520" s="260"/>
    </row>
    <row r="521" s="87" customFormat="1" ht="12.75">
      <c r="E521" s="260"/>
    </row>
    <row r="522" s="87" customFormat="1" ht="12.75">
      <c r="E522" s="260"/>
    </row>
    <row r="523" s="87" customFormat="1" ht="12.75">
      <c r="E523" s="260"/>
    </row>
    <row r="524" s="87" customFormat="1" ht="12.75">
      <c r="E524" s="260"/>
    </row>
    <row r="525" s="87" customFormat="1" ht="12.75">
      <c r="E525" s="260"/>
    </row>
    <row r="526" s="87" customFormat="1" ht="12.75">
      <c r="E526" s="260"/>
    </row>
    <row r="527" s="87" customFormat="1" ht="12.75">
      <c r="E527" s="260"/>
    </row>
    <row r="528" s="87" customFormat="1" ht="12.75">
      <c r="E528" s="260"/>
    </row>
    <row r="529" s="87" customFormat="1" ht="12.75">
      <c r="E529" s="260"/>
    </row>
    <row r="530" s="87" customFormat="1" ht="12.75">
      <c r="E530" s="260"/>
    </row>
    <row r="531" s="87" customFormat="1" ht="12.75">
      <c r="E531" s="260"/>
    </row>
    <row r="532" s="87" customFormat="1" ht="12.75">
      <c r="E532" s="260"/>
    </row>
    <row r="533" s="87" customFormat="1" ht="12.75">
      <c r="E533" s="260"/>
    </row>
    <row r="534" s="87" customFormat="1" ht="12.75">
      <c r="E534" s="260"/>
    </row>
    <row r="535" s="87" customFormat="1" ht="12.75">
      <c r="E535" s="260"/>
    </row>
    <row r="536" s="87" customFormat="1" ht="12.75">
      <c r="E536" s="260"/>
    </row>
    <row r="537" s="87" customFormat="1" ht="12.75">
      <c r="E537" s="260"/>
    </row>
    <row r="538" s="87" customFormat="1" ht="12.75">
      <c r="E538" s="260"/>
    </row>
    <row r="539" s="87" customFormat="1" ht="12.75">
      <c r="E539" s="260"/>
    </row>
    <row r="540" s="87" customFormat="1" ht="12.75">
      <c r="E540" s="260"/>
    </row>
    <row r="541" s="87" customFormat="1" ht="12.75">
      <c r="E541" s="260"/>
    </row>
    <row r="542" s="87" customFormat="1" ht="12.75">
      <c r="E542" s="260"/>
    </row>
    <row r="543" s="87" customFormat="1" ht="12.75">
      <c r="E543" s="260"/>
    </row>
    <row r="544" s="87" customFormat="1" ht="12.75">
      <c r="E544" s="260"/>
    </row>
    <row r="545" s="87" customFormat="1" ht="12.75">
      <c r="E545" s="260"/>
    </row>
    <row r="546" s="87" customFormat="1" ht="12.75">
      <c r="E546" s="260"/>
    </row>
    <row r="547" s="87" customFormat="1" ht="12.75">
      <c r="E547" s="260"/>
    </row>
    <row r="548" s="87" customFormat="1" ht="12.75">
      <c r="E548" s="260"/>
    </row>
    <row r="549" s="87" customFormat="1" ht="12.75">
      <c r="E549" s="260"/>
    </row>
    <row r="550" s="87" customFormat="1" ht="12.75">
      <c r="E550" s="260"/>
    </row>
  </sheetData>
  <sheetProtection password="F561" sheet="1" objects="1" scenarios="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Asesoría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sylvanus</dc:creator>
  <cp:keywords/>
  <dc:description/>
  <cp:lastModifiedBy>sylvanus</cp:lastModifiedBy>
  <dcterms:created xsi:type="dcterms:W3CDTF">2012-04-04T17:21:18Z</dcterms:created>
  <dcterms:modified xsi:type="dcterms:W3CDTF">2012-04-25T17:45:35Z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